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15" windowWidth="19995" windowHeight="7275" tabRatio="692" firstSheet="1" activeTab="2"/>
  </bookViews>
  <sheets>
    <sheet name="รายงานสรุปเบิกจ่าย ตค.59" sheetId="1" r:id="rId1"/>
    <sheet name="สรุปคณะหน่วยงาน" sheetId="2" r:id="rId2"/>
    <sheet name="สรุปคณะหน่วยงาน ตค.59" sheetId="3" r:id="rId3"/>
    <sheet name="กราฟ" sheetId="4" r:id="rId4"/>
    <sheet name="รายไตรมาส " sheetId="5" r:id="rId5"/>
    <sheet name="Sheet1" sheetId="6" r:id="rId6"/>
    <sheet name="สรุปตามประเภทรายจ่าย ตค.59" sheetId="7" r:id="rId7"/>
    <sheet name="ตารางสรุป1" sheetId="8" r:id="rId8"/>
    <sheet name="รายงานสรุปเบิกจ่ายสะสม ตค.59" sheetId="9" r:id="rId9"/>
    <sheet name="Sheet10" sheetId="10" r:id="rId10"/>
    <sheet name="ตารางสรุปเบิกจ่ายคณะตามแผนงาน ต" sheetId="11" r:id="rId11"/>
    <sheet name="sheet" sheetId="12" r:id="rId12"/>
    <sheet name="สรุปผลผลิตตามหน่วยงาน ตคง59" sheetId="13" r:id="rId13"/>
    <sheet name="เบิกจ่าย" sheetId="14" r:id="rId14"/>
    <sheet name="Sheet6" sheetId="15" r:id="rId15"/>
    <sheet name="เบิกแทน" sheetId="16" r:id="rId16"/>
    <sheet name="คงเหลือเบิกแทน" sheetId="17" r:id="rId17"/>
    <sheet name="Sheet3" sheetId="18" r:id="rId18"/>
    <sheet name="สรุปงบกลาง" sheetId="19" r:id="rId19"/>
    <sheet name="งบกลาง" sheetId="20" r:id="rId20"/>
    <sheet name="เงินกัน" sheetId="21" r:id="rId21"/>
    <sheet name="เงินกันงบประตุ้น ศก." sheetId="22" r:id="rId22"/>
    <sheet name="เงินนอก งปม." sheetId="23" r:id="rId23"/>
    <sheet name="สรุปเบิกจ่าย" sheetId="24" r:id="rId24"/>
    <sheet name="สรุปเบิกจ่ายตามคณะ" sheetId="25" r:id="rId25"/>
    <sheet name="หางบบุคลากร" sheetId="26" r:id="rId26"/>
    <sheet name="รายละเอียดงบบุคลากร" sheetId="27" r:id="rId27"/>
    <sheet name="สรุปเอกสารประกอบ" sheetId="28" r:id="rId28"/>
  </sheets>
  <definedNames>
    <definedName name="_xlnm._FilterDatabase" localSheetId="16" hidden="1">'คงเหลือเบิกแทน'!$A$2:$E$17</definedName>
    <definedName name="_xlnm.Print_Titles" localSheetId="5">'Sheet1'!$4:$5</definedName>
    <definedName name="_xlnm.Print_Titles" localSheetId="9">'Sheet10'!$4:$5</definedName>
    <definedName name="_xlnm.Print_Titles" localSheetId="19">'งบกลาง'!$3:$3</definedName>
    <definedName name="_xlnm.Print_Titles" localSheetId="21">'เงินกันงบประตุ้น ศก.'!$3:$3</definedName>
    <definedName name="_xlnm.Print_Titles" localSheetId="7">'ตารางสรุป1'!$4:$5</definedName>
    <definedName name="_xlnm.Print_Titles" localSheetId="13">'เบิกจ่าย'!$1:$1</definedName>
    <definedName name="_xlnm.Print_Titles" localSheetId="15">'เบิกแทน'!$2:$2</definedName>
    <definedName name="_xlnm.Print_Titles" localSheetId="0">'รายงานสรุปเบิกจ่าย ตค.59'!$4:$5</definedName>
    <definedName name="_xlnm.Print_Titles" localSheetId="8">'รายงานสรุปเบิกจ่ายสะสม ตค.59'!$2:$2</definedName>
    <definedName name="_xlnm.Print_Titles" localSheetId="4">'รายไตรมาส '!$3:$4</definedName>
    <definedName name="_xlnm.Print_Titles" localSheetId="1">'สรุปคณะหน่วยงาน'!$3:$3</definedName>
    <definedName name="_xlnm.Print_Titles" localSheetId="2">'สรุปคณะหน่วยงาน ตค.59'!$2:$2</definedName>
    <definedName name="_xlnm.Print_Titles" localSheetId="6">'สรุปตามประเภทรายจ่าย ตค.59'!$2:$2</definedName>
    <definedName name="_xlnm.Print_Titles" localSheetId="23">'สรุปเบิกจ่าย'!$6:$8</definedName>
    <definedName name="_xlnm.Print_Titles" localSheetId="12">'สรุปผลผลิตตามหน่วยงาน ตคง59'!$2:$2</definedName>
    <definedName name="คชจ_มอบ_2555" localSheetId="19">'งบกลาง'!$B$3:$I$11</definedName>
    <definedName name="คชจ_มอบ_2555" localSheetId="13">'เบิกจ่าย'!$A$1:$K$99</definedName>
    <definedName name="คชจ_มอบ_2555" localSheetId="15">'เบิกแทน'!$B$2:$G$46</definedName>
  </definedNames>
  <calcPr fullCalcOnLoad="1"/>
  <pivotCaches>
    <pivotCache cacheId="3" r:id="rId29"/>
    <pivotCache cacheId="2" r:id="rId30"/>
    <pivotCache cacheId="1" r:id="rId31"/>
  </pivotCaches>
</workbook>
</file>

<file path=xl/sharedStrings.xml><?xml version="1.0" encoding="utf-8"?>
<sst xmlns="http://schemas.openxmlformats.org/spreadsheetml/2006/main" count="1835" uniqueCount="311">
  <si>
    <t>เดือน</t>
  </si>
  <si>
    <t>เงินเดือน</t>
  </si>
  <si>
    <t>ค่าจ้างประจำ</t>
  </si>
  <si>
    <t>ค่าตอบแทน</t>
  </si>
  <si>
    <t>ค่าสาธารณูปโภค</t>
  </si>
  <si>
    <t>ผู้สำเร็จการศึกษาด้านวิทยาศาสตร์สุขภาพ</t>
  </si>
  <si>
    <t>เภสัชศาสตร์</t>
  </si>
  <si>
    <t>หน่วยงานกลาง</t>
  </si>
  <si>
    <t>นิติศาสตร์</t>
  </si>
  <si>
    <t>บริหารศาสตร์</t>
  </si>
  <si>
    <t>รัฐศาสตร์</t>
  </si>
  <si>
    <t>ศิลปศาสตร์</t>
  </si>
  <si>
    <t>สำนักวิทยบริการ</t>
  </si>
  <si>
    <t>ผู้สำเร็จการศึกษาด้านวิทยาศาสตร์และเทคโนโลยี</t>
  </si>
  <si>
    <t>เกษตรศาสตร์</t>
  </si>
  <si>
    <t>วิทยาศาสตร์</t>
  </si>
  <si>
    <t>วิศวกรรมศาสตร์</t>
  </si>
  <si>
    <t>งบบุคลากร</t>
  </si>
  <si>
    <t>พยาบาลศาสตร์</t>
  </si>
  <si>
    <t>งบดำเนินงาน</t>
  </si>
  <si>
    <t>ป้ายชื่อแถว</t>
  </si>
  <si>
    <t>ผลรวมทั้งหมด</t>
  </si>
  <si>
    <t>ป้ายชื่อคอลัมน์</t>
  </si>
  <si>
    <t>ผู้สำเร็จการศึกษาด้านสังคมศาสตร์</t>
  </si>
  <si>
    <t>รหัสผลผลิต</t>
  </si>
  <si>
    <t>รหัสผลผลิตย่อย</t>
  </si>
  <si>
    <t>ผลผลิต</t>
  </si>
  <si>
    <t>คำอธิบาย</t>
  </si>
  <si>
    <t>คณะ/หน่วยงาน</t>
  </si>
  <si>
    <t>ฎีกา</t>
  </si>
  <si>
    <t>จำนวนเงิน</t>
  </si>
  <si>
    <t>รายจ่าย</t>
  </si>
  <si>
    <t>หมวดรายจ่าย</t>
  </si>
  <si>
    <t>ประเภทรายจ่าย</t>
  </si>
  <si>
    <t>ผลรวม ของ จำนวนเงิน</t>
  </si>
  <si>
    <t>(ทั้งหมด)</t>
  </si>
  <si>
    <t>ใบเบิกแทนที่</t>
  </si>
  <si>
    <t>จำนวนเงิน2</t>
  </si>
  <si>
    <t>เบิกจ่าย</t>
  </si>
  <si>
    <t>เงินงบประมาณแผ่นดิน</t>
  </si>
  <si>
    <t>ข้อมูลเงินงบประมาณแผ่นดินที่ได้รับจัดสรรและผลการเบิกจ่าย  แยกตามกลุ่มสาขาวิชา /  คณะ / สำนัก / ประเภทงบรายจ่าย</t>
  </si>
  <si>
    <t>เงินกันไว้เบิก</t>
  </si>
  <si>
    <t>คณะ/สำนัก</t>
  </si>
  <si>
    <t>งบประมาณ</t>
  </si>
  <si>
    <t>รวมเบิกจ่าย</t>
  </si>
  <si>
    <t>ใบสั่งซื้อ/สัญญา</t>
  </si>
  <si>
    <t>ที่ได้รับจัดสรร</t>
  </si>
  <si>
    <t>บุคลากร</t>
  </si>
  <si>
    <t>ดำเนินงาน</t>
  </si>
  <si>
    <t>ลงทุน</t>
  </si>
  <si>
    <t>อุดหนุน</t>
  </si>
  <si>
    <t>คงเหลือ</t>
  </si>
  <si>
    <t xml:space="preserve">รวม </t>
  </si>
  <si>
    <t>สำนักทรัพย์สินฯ</t>
  </si>
  <si>
    <t>มุกดาหาร</t>
  </si>
  <si>
    <t>รวม</t>
  </si>
  <si>
    <t>ศิลปประยุกต์ฯ</t>
  </si>
  <si>
    <t>รวมทั้งหมด</t>
  </si>
  <si>
    <t>รวมทั้งสิ้น</t>
  </si>
  <si>
    <t>หมายเหตุ :   1. ข้อมูลงบประมาณที่ได้รับจัดสรรจากกองแผนงาน</t>
  </si>
  <si>
    <t>หมายเหตุ</t>
  </si>
  <si>
    <t>ค่าศึกษาบุตร</t>
  </si>
  <si>
    <t>ค่ารักษาพยาบาล</t>
  </si>
  <si>
    <t>เงินช่วยพิเศษกรณีผู้รับบำนาญ</t>
  </si>
  <si>
    <t>เงินสมทบ กสจ.</t>
  </si>
  <si>
    <t>เงินชดเชยสมาชิก กบข.</t>
  </si>
  <si>
    <t>เงินสมทบ กบข.</t>
  </si>
  <si>
    <t>เงินเดือนข้าราชการ</t>
  </si>
  <si>
    <t>เงินประจำตำแหน่งวิชาการ</t>
  </si>
  <si>
    <t>บำเหน็จและเงินทำขวัญ</t>
  </si>
  <si>
    <t xml:space="preserve">เงินกันเหลื่อมปี </t>
  </si>
  <si>
    <t>ค่าวัสดุ</t>
  </si>
  <si>
    <t>ค่ารักษาพยาบาลข้าราชการบำนาญ</t>
  </si>
  <si>
    <t>รายการเงินกัน</t>
  </si>
  <si>
    <t>อาคารเฉลิมพระเกียรติ 84 พรรษา</t>
  </si>
  <si>
    <t>ส่วนกลาง</t>
  </si>
  <si>
    <t>เงินช่วยเหลือพิเศษกรณีเสียชีวิต</t>
  </si>
  <si>
    <t>ไตรมาส</t>
  </si>
  <si>
    <t xml:space="preserve">                           2.ยอดเบิกจ่ายไม่รวมงบเบิกแทนกัน</t>
  </si>
  <si>
    <t>เปอร์เซ็นที่เบิกจ่าย</t>
  </si>
  <si>
    <t>ผู้รับ-รหัสงปม.   </t>
  </si>
  <si>
    <t>ผลรวม</t>
  </si>
  <si>
    <t>ผลรวม ของ จำนวนเงิน2</t>
  </si>
  <si>
    <t>เงินรางวัล</t>
  </si>
  <si>
    <t>อาคารเฉลิมพระเกียรติ 84 พรรษา 7003635377</t>
  </si>
  <si>
    <t>อาคารเฉลิมพระเกียรติ 84 พรรษา 7003638807</t>
  </si>
  <si>
    <t>อาคารเฉลิมพระเกียรติ 84 พรรษา 7003641944</t>
  </si>
  <si>
    <t>ว.แพทย์ฯ</t>
  </si>
  <si>
    <t>สำนักคอมฯ</t>
  </si>
  <si>
    <t>สำนักวิทย์ฯ</t>
  </si>
  <si>
    <t>ค่าโทรศัพท์</t>
  </si>
  <si>
    <t>เงินอุดหนุน</t>
  </si>
  <si>
    <t>เงินอุดหนุนทั่วไป</t>
  </si>
  <si>
    <t>โครงการผลิตแพทย์และพยาบาลเพิ่ม</t>
  </si>
  <si>
    <t>ที่ดิน/สิ่งก่อสร้าง</t>
  </si>
  <si>
    <t>อาคารเฉลิมพระเกียรติ 84 พรรษา 10112322</t>
  </si>
  <si>
    <t>ค่าจ้างชั่วคราวผู้มีความรู้ฯ</t>
  </si>
  <si>
    <t>งบดำเนินงาน ผลรวม</t>
  </si>
  <si>
    <t>งบบุคลากร ผลรวม</t>
  </si>
  <si>
    <t>เอกสารประกอบรายงานจ่ายจริงเงินงบประมาณแผ่นดิน</t>
  </si>
  <si>
    <t>รายงานสถานะการใช้จ่ายงบประมาณ จากระบบ GFMIS</t>
  </si>
  <si>
    <t>รายงานสถานะการใช้จ่ายงบประมาณ จากระบบ Excel</t>
  </si>
  <si>
    <t>รายงานแสดงข้อมูลหลักรายการเบิกแทน จากระบบ GFMIS</t>
  </si>
  <si>
    <t>ค่าวัสดุคอมพิวเตอร์</t>
  </si>
  <si>
    <t>ค่าวัสดุการศึกษา</t>
  </si>
  <si>
    <t>ค่าวัสดุสำนักงาน</t>
  </si>
  <si>
    <t>ค่าใช้สอย</t>
  </si>
  <si>
    <t>ผลงานการให้บริการรักษาพยาบาลและส่งเสริมสุขภาพเพื่อการศึกษาและวิจัย</t>
  </si>
  <si>
    <t>งบลงทุน</t>
  </si>
  <si>
    <t>ผลงานทำนุบำรุงศิลปวัฒนธรรม</t>
  </si>
  <si>
    <t>ผลงานวิจัยเพื่อสร้างองค์ความรู้</t>
  </si>
  <si>
    <t>ค่าสอนพิเศษ</t>
  </si>
  <si>
    <t>งบลงทุน ผลรวม</t>
  </si>
  <si>
    <t>ค่าจ้างชั่วคราว</t>
  </si>
  <si>
    <t>ผลงานวิจัยเพื่อถ่ายทอดเทคโนโลยี</t>
  </si>
  <si>
    <t>ผลงานการให้บริการวิชาการ</t>
  </si>
  <si>
    <t>โครงการเตรียมความพร้อมสู่ประชาคมอาเซียน</t>
  </si>
  <si>
    <t>ทะเบียนคุมเบิกจ่ายเงินเดือนและอื่นๆพนักงานเงินงบประมาณ</t>
  </si>
  <si>
    <t>เงินงบประมาณตรามระบบ GFMIS</t>
  </si>
  <si>
    <t>โครงการพัฒนาศักยภาพบุคลากรด้านการท่องเที่ยว</t>
  </si>
  <si>
    <t>เอกสารที่</t>
  </si>
  <si>
    <t>เอกสาร</t>
  </si>
  <si>
    <t>รายงานแสดงข้อมูลหลักรายการเบิกแทน จากระบบ Excel</t>
  </si>
  <si>
    <t>งบกระตุ้นเศรษฐกิจ จากระบบ GFMIS</t>
  </si>
  <si>
    <t>งบกระตุ้นเศรษฐกิจ จากระบบ Excel</t>
  </si>
  <si>
    <t>โครงการสนับสนุนค่าใช้จ่ายในการจัดการศึกษาตั้งแต่ระดับอนุบาลฯ</t>
  </si>
  <si>
    <t>งบบุคลากรที่จัดสรรให้คณะ</t>
  </si>
  <si>
    <t xml:space="preserve">                          3 ค่าจ้างชั่วคราว (งบบุคลากร) จัดสรรให้คณะหน่วยงาน</t>
  </si>
  <si>
    <t>90909630010933</t>
  </si>
  <si>
    <t>งบกลาง</t>
  </si>
  <si>
    <t>บำเหน็จ</t>
  </si>
  <si>
    <t>เงินประจำตำแหน่งผู้บริหารมีวาระ</t>
  </si>
  <si>
    <t xml:space="preserve">รวมเงินกันเหลื่อมปี </t>
  </si>
  <si>
    <t>รายการ</t>
  </si>
  <si>
    <t>เงินเดือนและค่าจ้างประจำ</t>
  </si>
  <si>
    <t>เงินคงเหลือ</t>
  </si>
  <si>
    <t>เงินกัน</t>
  </si>
  <si>
    <t>งปม.</t>
  </si>
  <si>
    <t>โอนไปค่าไฟฟ้า</t>
  </si>
  <si>
    <t>โอนเป็นค่าไฟ</t>
  </si>
  <si>
    <t>ประจำปีงบประมาณ พ.ศ. 2559</t>
  </si>
  <si>
    <t>90909087170973</t>
  </si>
  <si>
    <t>90909637020972</t>
  </si>
  <si>
    <t>90909637040917</t>
  </si>
  <si>
    <t>เงินชดเชย กบข.</t>
  </si>
  <si>
    <t>90909637050914</t>
  </si>
  <si>
    <t>หลักประกันสัญญา</t>
  </si>
  <si>
    <t>เงินฝากคลัง</t>
  </si>
  <si>
    <t>เงินงบประมาณแผ่นดิน ปีงบประมาณ 2559 เดือน พฤศจิกายน 2558</t>
  </si>
  <si>
    <t>เงินอุดหนุน ผลรวม</t>
  </si>
  <si>
    <t>บำเหน็จตกทอด</t>
  </si>
  <si>
    <t>อาคารปฎิบัติการรวม</t>
  </si>
  <si>
    <t>สรุปรายละเอียดเงินกันไว้เบิกเหลื่อมปี แต่ ปีงบประมาณ 2555-2558</t>
  </si>
  <si>
    <t>สรุปรายละเอียดการเบิกจ่ายงบเบิกแทนกัน ณ 30 กันยายน 2559</t>
  </si>
  <si>
    <t>งบเบิกแทน  ปีงบประมาณ 2560</t>
  </si>
  <si>
    <t>(ว่าง)</t>
  </si>
  <si>
    <t>ทะเบียนคุมเงินกันเหลื่อมปี 2559</t>
  </si>
  <si>
    <t xml:space="preserve"> </t>
  </si>
  <si>
    <t>งบกระตุ้นเศรษฐกิจปี 2559</t>
  </si>
  <si>
    <t>ที่</t>
  </si>
  <si>
    <t>เลขที่</t>
  </si>
  <si>
    <t>ฏีกา</t>
  </si>
  <si>
    <t>4001287240</t>
  </si>
  <si>
    <t>ค่าก่อสร้างอาคารเฉลิมพระเกียรติ 84 พรรษามหาราชา จ.มุกดาหาร</t>
  </si>
  <si>
    <t>7003144137</t>
  </si>
  <si>
    <t>งบผูกพัน 261,840.000.- บ.กำจรกิจก่อสร้าง</t>
  </si>
  <si>
    <t>เบิกแล้ว 4,704,000.-บาท ฏีกาที่ 99/56 ลว.12 พย.55</t>
  </si>
  <si>
    <t>10277849</t>
  </si>
  <si>
    <t>โครงการก่อสร้างถนน คสล.รอบสนามกีฬากลาง</t>
  </si>
  <si>
    <t>10277881</t>
  </si>
  <si>
    <t>โครงการปรับปรุงอาคารปฏิบัติการทางภาษา</t>
  </si>
  <si>
    <t>10277903</t>
  </si>
  <si>
    <t>โครงการปรับปรุงระบบปรับอากาศอาคารศูนย์สัตว์ทดลอง</t>
  </si>
  <si>
    <t>10277921</t>
  </si>
  <si>
    <t>โครงการปรับปรุงทาสีภายนอกและทำระบบกันซึม</t>
  </si>
  <si>
    <t>10277940</t>
  </si>
  <si>
    <t>โครงการปรับปรุงระบบระบายน้ำอาคารบริหารศาสตร์</t>
  </si>
  <si>
    <t>10277957</t>
  </si>
  <si>
    <t>โครงการปรับปรุงผิวถนนฟาร์มเกษตร ระยะที่ 2</t>
  </si>
  <si>
    <t>10277977</t>
  </si>
  <si>
    <t>โครงการปรับปรุงลานจอดรถอาคารกิจกรรม ตำบลเมืองศรีไค</t>
  </si>
  <si>
    <t>10277999</t>
  </si>
  <si>
    <t>โครงการโรงเก็บวัสดุอุปกรณ์งานประปาและงานไฟฟ้า 2 หลัง</t>
  </si>
  <si>
    <t>10276805</t>
  </si>
  <si>
    <t>ชุดตู้ปลอดเชื้อ</t>
  </si>
  <si>
    <t>10277617</t>
  </si>
  <si>
    <t>ชุดเครื่องบดสมุนไพร ตำบลเมืองศรีไค</t>
  </si>
  <si>
    <t>10277649</t>
  </si>
  <si>
    <t>ชุดทดสอบหาค่า C.B.R. ตำบลเมืองศรีไค</t>
  </si>
  <si>
    <t>10277672</t>
  </si>
  <si>
    <t>ชุดไฮดรอลิค</t>
  </si>
  <si>
    <t>10277700</t>
  </si>
  <si>
    <t>เครื่องเจาะคอนกรีตแบบใช้เครื่องยนต์</t>
  </si>
  <si>
    <t>10277716</t>
  </si>
  <si>
    <t>เครื่องวัดการเรืองแสง</t>
  </si>
  <si>
    <t>12077736</t>
  </si>
  <si>
    <t>ชุดทำน้ำ DI ตำบลเมืองศรีไค</t>
  </si>
  <si>
    <t>10277764</t>
  </si>
  <si>
    <t>เครื่องกวนสารละลายพร้อมเตาให้ความร้อน</t>
  </si>
  <si>
    <t>10277780</t>
  </si>
  <si>
    <t>เตาให้ความร้อนแบบหลุม</t>
  </si>
  <si>
    <t>10277798</t>
  </si>
  <si>
    <t>หม้อนึ่งความดันไอ</t>
  </si>
  <si>
    <t>10277821</t>
  </si>
  <si>
    <t>เครื่องวัดความเป็นกรด-ด่างในสารละลาย</t>
  </si>
  <si>
    <t>รวมเป็นเงินทั้งสิ้น</t>
  </si>
  <si>
    <t>2011726005420001</t>
  </si>
  <si>
    <t>0001/60</t>
  </si>
  <si>
    <t>20117530150000000</t>
  </si>
  <si>
    <t>รายจ่ายค่าใช้จ่ายบุคลากรภาครัฐ ยกระดับคุณภาพการศึกษาและการเรียนรู้ตลอดชีวิต</t>
  </si>
  <si>
    <t>รายจ่ายประจำ</t>
  </si>
  <si>
    <t>0002/60</t>
  </si>
  <si>
    <t>0003/60</t>
  </si>
  <si>
    <t>ณ วันที่ 30 ตุลาคม 2559</t>
  </si>
  <si>
    <t>งบกลาง ปีงบประมาณ 2560</t>
  </si>
  <si>
    <t>0004/60</t>
  </si>
  <si>
    <t>เงินสมทบกองทุนประกันสังคม</t>
  </si>
  <si>
    <t>0005/60</t>
  </si>
  <si>
    <t>คชจ.บุคลากร อัตราใหม่</t>
  </si>
  <si>
    <t>2011753015500001</t>
  </si>
  <si>
    <t>2011753015500004</t>
  </si>
  <si>
    <t>ค่าตอบแทนสำหรับกำลังคนด้านสาธารณสุข (พตส)</t>
  </si>
  <si>
    <t>0006/60</t>
  </si>
  <si>
    <r>
      <t xml:space="preserve">เงินนอกงบประมาณ ปีงบประมาณ 2560 </t>
    </r>
    <r>
      <rPr>
        <sz val="10"/>
        <color indexed="8"/>
        <rFont val="AngsanaUPC"/>
        <family val="1"/>
      </rPr>
      <t>(10)</t>
    </r>
  </si>
  <si>
    <t>โครงการปรับปรุงระบบจัดการน้ำเสียบริเวณโรงอาหาร 7008138183</t>
  </si>
  <si>
    <t>โครงการปรับปรุงระบบจัดการของเสียและขยะอันตราย 7008138629</t>
  </si>
  <si>
    <t>โครงการระบบฐานข้อมูลเพื่อการบริหารจัดการของมหาวิทยาลัย 7008820278</t>
  </si>
  <si>
    <t>โครงการปรับปรุงระบบประกอบอาคารและระบบสาธารณูปโภค 7008162338</t>
  </si>
  <si>
    <r>
      <t xml:space="preserve">สรุปรายละเอียดเงินกันไว้เบิกเหลื่อมปี แต่ ปีงบประมาณ 2554-2559 </t>
    </r>
    <r>
      <rPr>
        <b/>
        <sz val="10"/>
        <color indexed="8"/>
        <rFont val="AngsanaUPC"/>
        <family val="1"/>
      </rPr>
      <t>(11)</t>
    </r>
  </si>
  <si>
    <t>ณ วันที่ 31 ตุลาคม 2559</t>
  </si>
  <si>
    <t>รายละเอียดเงินกันไว้เบิกเหลื่อมปี 2554-2559</t>
  </si>
  <si>
    <t>2011726005000000</t>
  </si>
  <si>
    <t>0007/60</t>
  </si>
  <si>
    <t>2011753015000000</t>
  </si>
  <si>
    <t>0008/60</t>
  </si>
  <si>
    <t>ค่าเช่าบ้าน</t>
  </si>
  <si>
    <t>0009/60</t>
  </si>
  <si>
    <t>0010/60</t>
  </si>
  <si>
    <t>0011/60</t>
  </si>
  <si>
    <t>0012/60</t>
  </si>
  <si>
    <t>0013/60</t>
  </si>
  <si>
    <t>0014/60</t>
  </si>
  <si>
    <t>0015/60</t>
  </si>
  <si>
    <t>0016/60</t>
  </si>
  <si>
    <t>0017/60</t>
  </si>
  <si>
    <t>ค่าบริการ Internet</t>
  </si>
  <si>
    <t>0018/60</t>
  </si>
  <si>
    <t>0021/60</t>
  </si>
  <si>
    <t>2011726001000000</t>
  </si>
  <si>
    <t>0022/60</t>
  </si>
  <si>
    <t>ค่าวัสดุน้ำมันเชื้อเพลิงฯ</t>
  </si>
  <si>
    <t>0023/60</t>
  </si>
  <si>
    <t>0024/60</t>
  </si>
  <si>
    <t>0025/60</t>
  </si>
  <si>
    <t>0026/60</t>
  </si>
  <si>
    <t>0027/60</t>
  </si>
  <si>
    <t>0028/60</t>
  </si>
  <si>
    <t>2011726002000000</t>
  </si>
  <si>
    <t>0029/60</t>
  </si>
  <si>
    <t>0030/60</t>
  </si>
  <si>
    <t>0031/60</t>
  </si>
  <si>
    <t>คชจ.ในการประชุม</t>
  </si>
  <si>
    <t>0032/60</t>
  </si>
  <si>
    <t>ค่าพาหนะ</t>
  </si>
  <si>
    <t>ค่าเบี้ยเลี้ยง</t>
  </si>
  <si>
    <t>0033/60</t>
  </si>
  <si>
    <t>ค่าปฎิบัติงานนอกเวลาฯ</t>
  </si>
  <si>
    <t>0034/60</t>
  </si>
  <si>
    <t>ค่ารถประจำตำแหน่ง</t>
  </si>
  <si>
    <t>0035/60</t>
  </si>
  <si>
    <t>ค่าตอบแทนชำนาญการ</t>
  </si>
  <si>
    <t>เงินประจำตำแหน่งบริหาร</t>
  </si>
  <si>
    <t>ค่าตอบแทนนอกเหนือจากเงินเดือน (บริหาร)</t>
  </si>
  <si>
    <t>ค่าตอบแทนนอกเหนือจากเงินเดือน (วิชาการ)</t>
  </si>
  <si>
    <t>0036/60</t>
  </si>
  <si>
    <t>0037/60</t>
  </si>
  <si>
    <t>0038/60</t>
  </si>
  <si>
    <t>สรุปยอดรวมเบิกจ่ายเงินงบประมาณแผ่นดินในภาพรวม ณ 31 ตุลาคม 2559</t>
  </si>
  <si>
    <t>สรุปเบิกจ่ายสะสม แยกตามคณะหน่วยงาน/ผลผลิต ประจำเดือน ตุลาคม 2559</t>
  </si>
  <si>
    <r>
      <t xml:space="preserve">สรุปประกอบรายละเอียดงบบุคลากร แยกตามผลผลิต/หน่วยงาน ณ 31 ตุลาคม 2559 </t>
    </r>
    <r>
      <rPr>
        <b/>
        <sz val="10"/>
        <color indexed="8"/>
        <rFont val="AngsanaUPC"/>
        <family val="1"/>
      </rPr>
      <t>(12)</t>
    </r>
  </si>
  <si>
    <t>รายการค่าใช้จ่ายบุคลากรภาครัฐ ยกระดับคุณภาพการศึกษาและการเรียนรู้ตลอดชีวิต (2011753015)</t>
  </si>
  <si>
    <t>ผู้สำเร็จการศึกษาด้านวิทยาศาสตร์สุขภาพ (2011726001)</t>
  </si>
  <si>
    <t>หน่วงงานกลาง</t>
  </si>
  <si>
    <t>ผู้สำเร็จการศึกษาด้านสังคมศาสตร์ (2011726002)</t>
  </si>
  <si>
    <t>ผู้สำเร็จการศึกษาด้านวิทยาศาสตร์และเทคโนโลยี (2011726005)</t>
  </si>
  <si>
    <t>โครงการวิจัยเพื่อพัฒนาโครงสร้างบุคลากรและระบบมาตรฐานการวิจัย (2011717009)</t>
  </si>
  <si>
    <t>ณ 31 ตุลาคม 2559</t>
  </si>
  <si>
    <t>สรุปตามประเภทรายจ่ายรวม ณ เดือน ตุลาคม 2559</t>
  </si>
  <si>
    <t>สรุปเบิกจ่ายสะสมเงินงบประมาณ เดือน ตุลาคม 2559 (ปีงบประมาณ 2560)</t>
  </si>
  <si>
    <t>สรุปผลผลิตตามคณะหน่วยงาน ณ 31 ตุลาคม 2559</t>
  </si>
  <si>
    <t>ปีงบประมาณ 2560</t>
  </si>
  <si>
    <t>สรุปเบิกจ่ายสะสมเงินงบประมาณ เดือน ตุลาคม 2559</t>
  </si>
  <si>
    <t>สรุปตามประเภทรายจ่ายรวม เดือน ตุลาคม 2559</t>
  </si>
  <si>
    <t>สรุปเบิกจ่ายสะสมแยกตามคณะหน่วยงาน/ผลผลิต เดือน ตุลาคม 2559</t>
  </si>
  <si>
    <t>สรุปเบิกจ่ายงบกลาง เดือน ตุลาคม 2559</t>
  </si>
  <si>
    <t>สรุปเบิกจ่ายเงินนอกงบประมาณแผ่นดิน เดือน ตุลาคม 2559</t>
  </si>
  <si>
    <t>สรุปประกอบรายละเอียดงบบุคลากร แยกตามผลผลิต/หน่วยงาน ณ 31 ตุลาคม 2559</t>
  </si>
  <si>
    <t>ข้อมูลการเบิกจ่ายเงินเดือนพนักงานเงินงบประมาณ ปีงบประมาณ 2560 (แต่ 1 ตค.59-30 กย.60)</t>
  </si>
  <si>
    <r>
      <t>สรุปเบิกจ่ายงบกลาง ณ 31 ตุลาคม 2559</t>
    </r>
    <r>
      <rPr>
        <b/>
        <sz val="12"/>
        <color indexed="8"/>
        <rFont val="AngsanaUPC"/>
        <family val="1"/>
      </rPr>
      <t xml:space="preserve"> (9)</t>
    </r>
  </si>
  <si>
    <t>ตค.59</t>
  </si>
  <si>
    <t>พย.59</t>
  </si>
  <si>
    <t>ธค.59</t>
  </si>
  <si>
    <t>มค.60</t>
  </si>
  <si>
    <t>กพ.60</t>
  </si>
  <si>
    <t>มีค.60</t>
  </si>
  <si>
    <t>เมย.60</t>
  </si>
  <si>
    <t>พค.60</t>
  </si>
  <si>
    <t>มิย.60</t>
  </si>
  <si>
    <t>กค.60</t>
  </si>
  <si>
    <t>สค.60</t>
  </si>
  <si>
    <t>กย.60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</si>
</sst>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.00_ ;\-#,##0.00\ "/>
    <numFmt numFmtId="192" formatCode="[&lt;=99999999][$-D000000]0\-####\-####;[$-D000000]#\-####\-####"/>
    <numFmt numFmtId="193" formatCode="0.0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</numFmts>
  <fonts count="9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name val="AngsanaUPC"/>
      <family val="1"/>
    </font>
    <font>
      <sz val="11"/>
      <name val="AngsanaUPC"/>
      <family val="1"/>
    </font>
    <font>
      <sz val="11"/>
      <color indexed="10"/>
      <name val="AngsanaUPC"/>
      <family val="1"/>
    </font>
    <font>
      <b/>
      <u val="single"/>
      <sz val="11"/>
      <name val="AngsanaUPC"/>
      <family val="1"/>
    </font>
    <font>
      <b/>
      <u val="single"/>
      <sz val="10"/>
      <name val="AngsanaUPC"/>
      <family val="1"/>
    </font>
    <font>
      <sz val="14"/>
      <name val="AngsanaUPC"/>
      <family val="1"/>
    </font>
    <font>
      <b/>
      <u val="singleAccounting"/>
      <sz val="11"/>
      <name val="AngsanaUPC"/>
      <family val="1"/>
    </font>
    <font>
      <b/>
      <sz val="16"/>
      <name val="AngsanaUPC"/>
      <family val="1"/>
    </font>
    <font>
      <sz val="10"/>
      <color indexed="8"/>
      <name val="AngsanaUPC"/>
      <family val="1"/>
    </font>
    <font>
      <b/>
      <sz val="10"/>
      <color indexed="8"/>
      <name val="AngsanaUPC"/>
      <family val="1"/>
    </font>
    <font>
      <b/>
      <sz val="12"/>
      <color indexed="8"/>
      <name val="AngsanaUPC"/>
      <family val="1"/>
    </font>
    <font>
      <sz val="9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sz val="16"/>
      <color indexed="8"/>
      <name val="AngsanaUPC"/>
      <family val="1"/>
    </font>
    <font>
      <b/>
      <sz val="16"/>
      <color indexed="8"/>
      <name val="AngsanaUPC"/>
      <family val="1"/>
    </font>
    <font>
      <sz val="16"/>
      <color indexed="17"/>
      <name val="AngsanaUPC"/>
      <family val="1"/>
    </font>
    <font>
      <sz val="16"/>
      <color indexed="14"/>
      <name val="AngsanaUPC"/>
      <family val="1"/>
    </font>
    <font>
      <b/>
      <u val="single"/>
      <sz val="16"/>
      <color indexed="8"/>
      <name val="AngsanaUPC"/>
      <family val="1"/>
    </font>
    <font>
      <sz val="16"/>
      <color indexed="12"/>
      <name val="AngsanaUPC"/>
      <family val="1"/>
    </font>
    <font>
      <sz val="10"/>
      <color indexed="8"/>
      <name val="Tahoma"/>
      <family val="0"/>
    </font>
    <font>
      <sz val="1.1"/>
      <color indexed="8"/>
      <name val="Tahoma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11"/>
      <color indexed="8"/>
      <name val="AngsanaUPC"/>
      <family val="1"/>
    </font>
    <font>
      <sz val="12"/>
      <color indexed="8"/>
      <name val="AngsanaUPC"/>
      <family val="1"/>
    </font>
    <font>
      <sz val="12"/>
      <color indexed="8"/>
      <name val="Tahoma"/>
      <family val="2"/>
    </font>
    <font>
      <sz val="20"/>
      <color indexed="8"/>
      <name val="AngsanaUPC"/>
      <family val="1"/>
    </font>
    <font>
      <b/>
      <u val="single"/>
      <sz val="14"/>
      <color indexed="8"/>
      <name val="AngsanaUPC"/>
      <family val="1"/>
    </font>
    <font>
      <b/>
      <sz val="14"/>
      <color indexed="8"/>
      <name val="AngsanaUPC"/>
      <family val="1"/>
    </font>
    <font>
      <b/>
      <u val="singleAccounting"/>
      <sz val="14"/>
      <color indexed="8"/>
      <name val="AngsanaUPC"/>
      <family val="1"/>
    </font>
    <font>
      <sz val="14"/>
      <color indexed="10"/>
      <name val="AngsanaUPC"/>
      <family val="1"/>
    </font>
    <font>
      <sz val="18"/>
      <color indexed="8"/>
      <name val="AngsanaUPC"/>
      <family val="1"/>
    </font>
    <font>
      <b/>
      <u val="single"/>
      <sz val="11"/>
      <color indexed="8"/>
      <name val="AngsanaUPC"/>
      <family val="1"/>
    </font>
    <font>
      <b/>
      <sz val="11"/>
      <color indexed="8"/>
      <name val="AngsanaUPC"/>
      <family val="1"/>
    </font>
    <font>
      <b/>
      <sz val="11"/>
      <color indexed="10"/>
      <name val="AngsanaUPC"/>
      <family val="1"/>
    </font>
    <font>
      <b/>
      <u val="single"/>
      <sz val="12"/>
      <color indexed="8"/>
      <name val="AngsanaUPC"/>
      <family val="1"/>
    </font>
    <font>
      <b/>
      <u val="singleAccounting"/>
      <sz val="12"/>
      <color indexed="8"/>
      <name val="AngsanaUPC"/>
      <family val="1"/>
    </font>
    <font>
      <b/>
      <u val="singleAccounting"/>
      <sz val="11"/>
      <color indexed="8"/>
      <name val="AngsanaUPC"/>
      <family val="1"/>
    </font>
    <font>
      <b/>
      <u val="single"/>
      <sz val="11"/>
      <color indexed="10"/>
      <name val="AngsanaUPC"/>
      <family val="1"/>
    </font>
    <font>
      <b/>
      <sz val="20"/>
      <color indexed="8"/>
      <name val="AngsanaUPC"/>
      <family val="1"/>
    </font>
    <font>
      <sz val="8"/>
      <name val="Leelawadee"/>
      <family val="2"/>
    </font>
    <font>
      <b/>
      <sz val="10"/>
      <color indexed="8"/>
      <name val="Tahoma"/>
      <family val="0"/>
    </font>
    <font>
      <b/>
      <sz val="18"/>
      <color indexed="8"/>
      <name val="Tahom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UPC"/>
      <family val="1"/>
    </font>
    <font>
      <sz val="11"/>
      <color theme="1"/>
      <name val="AngsanaUPC"/>
      <family val="1"/>
    </font>
    <font>
      <sz val="12"/>
      <color theme="1"/>
      <name val="AngsanaUPC"/>
      <family val="1"/>
    </font>
    <font>
      <sz val="12"/>
      <color theme="1"/>
      <name val="Calibri"/>
      <family val="2"/>
    </font>
    <font>
      <sz val="20"/>
      <color theme="1"/>
      <name val="AngsanaUPC"/>
      <family val="1"/>
    </font>
    <font>
      <b/>
      <u val="single"/>
      <sz val="14"/>
      <color theme="1"/>
      <name val="AngsanaUPC"/>
      <family val="1"/>
    </font>
    <font>
      <b/>
      <sz val="14"/>
      <color theme="1"/>
      <name val="AngsanaUPC"/>
      <family val="1"/>
    </font>
    <font>
      <b/>
      <u val="singleAccounting"/>
      <sz val="14"/>
      <color theme="1"/>
      <name val="AngsanaUPC"/>
      <family val="1"/>
    </font>
    <font>
      <sz val="16"/>
      <color theme="1"/>
      <name val="AngsanaUPC"/>
      <family val="1"/>
    </font>
    <font>
      <sz val="14"/>
      <color rgb="FFFF0000"/>
      <name val="AngsanaUPC"/>
      <family val="1"/>
    </font>
    <font>
      <sz val="11"/>
      <color rgb="FFFF0000"/>
      <name val="AngsanaUPC"/>
      <family val="1"/>
    </font>
    <font>
      <sz val="18"/>
      <color theme="1"/>
      <name val="AngsanaUPC"/>
      <family val="1"/>
    </font>
    <font>
      <sz val="10"/>
      <color theme="1"/>
      <name val="AngsanaUPC"/>
      <family val="1"/>
    </font>
    <font>
      <b/>
      <u val="single"/>
      <sz val="11"/>
      <color theme="1"/>
      <name val="AngsanaUPC"/>
      <family val="1"/>
    </font>
    <font>
      <b/>
      <sz val="11"/>
      <color theme="1"/>
      <name val="AngsanaUPC"/>
      <family val="1"/>
    </font>
    <font>
      <b/>
      <sz val="11"/>
      <color rgb="FFFF0000"/>
      <name val="AngsanaUPC"/>
      <family val="1"/>
    </font>
    <font>
      <b/>
      <u val="single"/>
      <sz val="12"/>
      <color theme="1"/>
      <name val="AngsanaUPC"/>
      <family val="1"/>
    </font>
    <font>
      <b/>
      <u val="singleAccounting"/>
      <sz val="12"/>
      <color theme="1"/>
      <name val="AngsanaUPC"/>
      <family val="1"/>
    </font>
    <font>
      <b/>
      <u val="singleAccounting"/>
      <sz val="11"/>
      <color theme="1"/>
      <name val="AngsanaUPC"/>
      <family val="1"/>
    </font>
    <font>
      <b/>
      <u val="single"/>
      <sz val="11"/>
      <color rgb="FFFF0000"/>
      <name val="AngsanaUPC"/>
      <family val="1"/>
    </font>
    <font>
      <b/>
      <sz val="12"/>
      <color theme="1"/>
      <name val="AngsanaUPC"/>
      <family val="1"/>
    </font>
    <font>
      <b/>
      <sz val="20"/>
      <color theme="1"/>
      <name val="AngsanaUPC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/>
      <right style="thin"/>
      <top/>
      <bottom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2" applyNumberFormat="0" applyAlignment="0" applyProtection="0"/>
    <xf numFmtId="0" fontId="67" fillId="0" borderId="3" applyNumberFormat="0" applyFill="0" applyAlignment="0" applyProtection="0"/>
    <xf numFmtId="0" fontId="68" fillId="22" borderId="0" applyNumberFormat="0" applyBorder="0" applyAlignment="0" applyProtection="0"/>
    <xf numFmtId="0" fontId="69" fillId="23" borderId="1" applyNumberFormat="0" applyAlignment="0" applyProtection="0"/>
    <xf numFmtId="0" fontId="70" fillId="24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73" fillId="20" borderId="5" applyNumberFormat="0" applyAlignment="0" applyProtection="0"/>
    <xf numFmtId="0" fontId="0" fillId="32" borderId="6" applyNumberFormat="0" applyFont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62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77" fillId="0" borderId="0" xfId="36" applyFont="1" applyAlignment="1">
      <alignment/>
    </xf>
    <xf numFmtId="43" fontId="77" fillId="0" borderId="0" xfId="0" applyNumberFormat="1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49" fontId="77" fillId="0" borderId="10" xfId="0" applyNumberFormat="1" applyFont="1" applyBorder="1" applyAlignment="1">
      <alignment/>
    </xf>
    <xf numFmtId="0" fontId="77" fillId="0" borderId="10" xfId="0" applyFont="1" applyBorder="1" applyAlignment="1">
      <alignment/>
    </xf>
    <xf numFmtId="43" fontId="77" fillId="0" borderId="10" xfId="36" applyFont="1" applyBorder="1" applyAlignment="1">
      <alignment/>
    </xf>
    <xf numFmtId="49" fontId="77" fillId="0" borderId="0" xfId="0" applyNumberFormat="1" applyFont="1" applyAlignment="1">
      <alignment/>
    </xf>
    <xf numFmtId="0" fontId="77" fillId="0" borderId="0" xfId="0" applyFont="1" applyAlignment="1">
      <alignment/>
    </xf>
    <xf numFmtId="43" fontId="77" fillId="0" borderId="0" xfId="36" applyFont="1" applyAlignment="1">
      <alignment/>
    </xf>
    <xf numFmtId="49" fontId="79" fillId="0" borderId="0" xfId="0" applyNumberFormat="1" applyFont="1" applyAlignment="1">
      <alignment/>
    </xf>
    <xf numFmtId="43" fontId="79" fillId="0" borderId="0" xfId="36" applyFont="1" applyAlignment="1">
      <alignment/>
    </xf>
    <xf numFmtId="0" fontId="77" fillId="0" borderId="0" xfId="0" applyFont="1" applyAlignment="1">
      <alignment horizontal="center"/>
    </xf>
    <xf numFmtId="49" fontId="77" fillId="0" borderId="0" xfId="0" applyNumberFormat="1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43" fontId="77" fillId="0" borderId="0" xfId="36" applyFont="1" applyAlignment="1">
      <alignment/>
    </xf>
    <xf numFmtId="0" fontId="77" fillId="0" borderId="0" xfId="0" applyFont="1" applyBorder="1" applyAlignment="1">
      <alignment/>
    </xf>
    <xf numFmtId="49" fontId="77" fillId="0" borderId="0" xfId="0" applyNumberFormat="1" applyFont="1" applyBorder="1" applyAlignment="1">
      <alignment/>
    </xf>
    <xf numFmtId="43" fontId="77" fillId="0" borderId="0" xfId="0" applyNumberFormat="1" applyFont="1" applyBorder="1" applyAlignment="1">
      <alignment/>
    </xf>
    <xf numFmtId="0" fontId="81" fillId="0" borderId="0" xfId="0" applyFont="1" applyAlignment="1">
      <alignment/>
    </xf>
    <xf numFmtId="0" fontId="77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43" fontId="3" fillId="33" borderId="0" xfId="36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43" fontId="3" fillId="33" borderId="11" xfId="36" applyFont="1" applyFill="1" applyBorder="1" applyAlignment="1">
      <alignment/>
    </xf>
    <xf numFmtId="0" fontId="2" fillId="33" borderId="12" xfId="0" applyFont="1" applyFill="1" applyBorder="1" applyAlignment="1" quotePrefix="1">
      <alignment horizontal="center" vertical="center"/>
    </xf>
    <xf numFmtId="43" fontId="2" fillId="33" borderId="13" xfId="36" applyFont="1" applyFill="1" applyBorder="1" applyAlignment="1" quotePrefix="1">
      <alignment horizontal="center" vertical="center" wrapText="1"/>
    </xf>
    <xf numFmtId="43" fontId="2" fillId="33" borderId="14" xfId="36" applyFont="1" applyFill="1" applyBorder="1" applyAlignment="1" quotePrefix="1">
      <alignment horizontal="center" vertical="center" wrapText="1"/>
    </xf>
    <xf numFmtId="43" fontId="2" fillId="33" borderId="13" xfId="36" applyFont="1" applyFill="1" applyBorder="1" applyAlignment="1">
      <alignment horizontal="center" vertical="center" wrapText="1"/>
    </xf>
    <xf numFmtId="43" fontId="2" fillId="33" borderId="15" xfId="36" applyFont="1" applyFill="1" applyBorder="1" applyAlignment="1">
      <alignment horizontal="center"/>
    </xf>
    <xf numFmtId="43" fontId="2" fillId="33" borderId="15" xfId="36" applyFont="1" applyFill="1" applyBorder="1" applyAlignment="1">
      <alignment horizontal="center" vertical="center" wrapText="1"/>
    </xf>
    <xf numFmtId="43" fontId="2" fillId="33" borderId="16" xfId="36" applyFont="1" applyFill="1" applyBorder="1" applyAlignment="1">
      <alignment horizontal="center"/>
    </xf>
    <xf numFmtId="43" fontId="2" fillId="33" borderId="16" xfId="36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43" fontId="3" fillId="33" borderId="10" xfId="36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43" fontId="3" fillId="33" borderId="10" xfId="36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43" fontId="2" fillId="33" borderId="10" xfId="36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43" fontId="3" fillId="33" borderId="10" xfId="36" applyFont="1" applyFill="1" applyBorder="1" applyAlignment="1">
      <alignment/>
    </xf>
    <xf numFmtId="43" fontId="2" fillId="33" borderId="10" xfId="36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43" fontId="2" fillId="0" borderId="0" xfId="36" applyFont="1" applyFill="1" applyAlignment="1">
      <alignment/>
    </xf>
    <xf numFmtId="43" fontId="3" fillId="0" borderId="0" xfId="36" applyFont="1" applyFill="1" applyAlignment="1">
      <alignment/>
    </xf>
    <xf numFmtId="0" fontId="2" fillId="0" borderId="0" xfId="0" applyFont="1" applyFill="1" applyAlignment="1">
      <alignment/>
    </xf>
    <xf numFmtId="43" fontId="3" fillId="0" borderId="0" xfId="36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7" fillId="0" borderId="0" xfId="0" applyFont="1" applyAlignment="1">
      <alignment/>
    </xf>
    <xf numFmtId="0" fontId="82" fillId="0" borderId="10" xfId="0" applyFont="1" applyBorder="1" applyAlignment="1">
      <alignment horizontal="center"/>
    </xf>
    <xf numFmtId="43" fontId="77" fillId="0" borderId="10" xfId="0" applyNumberFormat="1" applyFont="1" applyBorder="1" applyAlignment="1">
      <alignment horizontal="center"/>
    </xf>
    <xf numFmtId="0" fontId="77" fillId="0" borderId="0" xfId="0" applyFont="1" applyAlignment="1">
      <alignment/>
    </xf>
    <xf numFmtId="43" fontId="77" fillId="0" borderId="10" xfId="36" applyFont="1" applyBorder="1" applyAlignment="1">
      <alignment horizontal="center"/>
    </xf>
    <xf numFmtId="0" fontId="83" fillId="0" borderId="10" xfId="0" applyFont="1" applyBorder="1" applyAlignment="1">
      <alignment horizontal="center"/>
    </xf>
    <xf numFmtId="43" fontId="84" fillId="0" borderId="10" xfId="0" applyNumberFormat="1" applyFont="1" applyBorder="1" applyAlignment="1">
      <alignment horizontal="center"/>
    </xf>
    <xf numFmtId="0" fontId="78" fillId="0" borderId="10" xfId="0" applyFont="1" applyBorder="1" applyAlignment="1">
      <alignment/>
    </xf>
    <xf numFmtId="43" fontId="77" fillId="0" borderId="14" xfId="36" applyFont="1" applyBorder="1" applyAlignment="1">
      <alignment/>
    </xf>
    <xf numFmtId="0" fontId="83" fillId="0" borderId="17" xfId="0" applyFont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77" fillId="0" borderId="13" xfId="0" applyFont="1" applyBorder="1" applyAlignment="1">
      <alignment/>
    </xf>
    <xf numFmtId="0" fontId="82" fillId="0" borderId="16" xfId="0" applyFont="1" applyBorder="1" applyAlignment="1">
      <alignment horizontal="center"/>
    </xf>
    <xf numFmtId="0" fontId="77" fillId="0" borderId="15" xfId="0" applyFont="1" applyBorder="1" applyAlignment="1">
      <alignment/>
    </xf>
    <xf numFmtId="43" fontId="77" fillId="0" borderId="13" xfId="36" applyFont="1" applyBorder="1" applyAlignment="1">
      <alignment/>
    </xf>
    <xf numFmtId="43" fontId="77" fillId="0" borderId="15" xfId="36" applyFont="1" applyBorder="1" applyAlignment="1">
      <alignment/>
    </xf>
    <xf numFmtId="43" fontId="84" fillId="0" borderId="16" xfId="36" applyFont="1" applyBorder="1" applyAlignment="1">
      <alignment/>
    </xf>
    <xf numFmtId="43" fontId="84" fillId="0" borderId="18" xfId="36" applyFont="1" applyBorder="1" applyAlignment="1">
      <alignment/>
    </xf>
    <xf numFmtId="0" fontId="82" fillId="0" borderId="13" xfId="0" applyFont="1" applyBorder="1" applyAlignment="1">
      <alignment horizontal="center"/>
    </xf>
    <xf numFmtId="0" fontId="78" fillId="0" borderId="0" xfId="0" applyFont="1" applyBorder="1" applyAlignment="1">
      <alignment/>
    </xf>
    <xf numFmtId="43" fontId="84" fillId="0" borderId="13" xfId="36" applyFont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85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0" fontId="77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43" fontId="78" fillId="0" borderId="0" xfId="0" applyNumberFormat="1" applyFont="1" applyAlignment="1">
      <alignment/>
    </xf>
    <xf numFmtId="0" fontId="7" fillId="33" borderId="0" xfId="0" applyFont="1" applyFill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43" fontId="2" fillId="34" borderId="13" xfId="36" applyFont="1" applyFill="1" applyBorder="1" applyAlignment="1" quotePrefix="1">
      <alignment horizontal="center" vertical="center" wrapText="1"/>
    </xf>
    <xf numFmtId="43" fontId="2" fillId="34" borderId="19" xfId="36" applyFont="1" applyFill="1" applyBorder="1" applyAlignment="1">
      <alignment horizontal="center"/>
    </xf>
    <xf numFmtId="43" fontId="2" fillId="34" borderId="18" xfId="36" applyFont="1" applyFill="1" applyBorder="1" applyAlignment="1">
      <alignment horizontal="center"/>
    </xf>
    <xf numFmtId="43" fontId="3" fillId="34" borderId="10" xfId="36" applyFont="1" applyFill="1" applyBorder="1" applyAlignment="1">
      <alignment/>
    </xf>
    <xf numFmtId="43" fontId="3" fillId="34" borderId="10" xfId="36" applyFont="1" applyFill="1" applyBorder="1" applyAlignment="1">
      <alignment vertical="center"/>
    </xf>
    <xf numFmtId="43" fontId="2" fillId="34" borderId="10" xfId="36" applyFont="1" applyFill="1" applyBorder="1" applyAlignment="1">
      <alignment/>
    </xf>
    <xf numFmtId="43" fontId="3" fillId="34" borderId="10" xfId="36" applyFont="1" applyFill="1" applyBorder="1" applyAlignment="1">
      <alignment/>
    </xf>
    <xf numFmtId="43" fontId="2" fillId="34" borderId="10" xfId="36" applyFont="1" applyFill="1" applyBorder="1" applyAlignment="1">
      <alignment/>
    </xf>
    <xf numFmtId="0" fontId="77" fillId="0" borderId="0" xfId="0" applyFont="1" applyAlignment="1">
      <alignment/>
    </xf>
    <xf numFmtId="43" fontId="8" fillId="34" borderId="10" xfId="36" applyFont="1" applyFill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Border="1" applyAlignment="1">
      <alignment horizontal="center"/>
    </xf>
    <xf numFmtId="49" fontId="77" fillId="0" borderId="0" xfId="0" applyNumberFormat="1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43" fontId="77" fillId="0" borderId="0" xfId="36" applyFont="1" applyAlignment="1">
      <alignment/>
    </xf>
    <xf numFmtId="0" fontId="86" fillId="0" borderId="0" xfId="0" applyFont="1" applyAlignment="1">
      <alignment/>
    </xf>
    <xf numFmtId="43" fontId="84" fillId="0" borderId="10" xfId="0" applyNumberFormat="1" applyFont="1" applyBorder="1" applyAlignment="1">
      <alignment/>
    </xf>
    <xf numFmtId="43" fontId="78" fillId="33" borderId="10" xfId="36" applyFont="1" applyFill="1" applyBorder="1" applyAlignment="1">
      <alignment/>
    </xf>
    <xf numFmtId="0" fontId="78" fillId="0" borderId="10" xfId="0" applyFont="1" applyBorder="1" applyAlignment="1">
      <alignment horizontal="right"/>
    </xf>
    <xf numFmtId="17" fontId="77" fillId="0" borderId="10" xfId="0" applyNumberFormat="1" applyFont="1" applyBorder="1" applyAlignment="1">
      <alignment horizontal="center"/>
    </xf>
    <xf numFmtId="43" fontId="2" fillId="33" borderId="13" xfId="36" applyFont="1" applyFill="1" applyBorder="1" applyAlignment="1">
      <alignment horizontal="center" wrapText="1"/>
    </xf>
    <xf numFmtId="43" fontId="77" fillId="0" borderId="15" xfId="0" applyNumberFormat="1" applyFont="1" applyBorder="1" applyAlignment="1">
      <alignment/>
    </xf>
    <xf numFmtId="0" fontId="77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0" fontId="78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4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3" fontId="0" fillId="0" borderId="23" xfId="0" applyNumberFormat="1" applyBorder="1" applyAlignment="1">
      <alignment/>
    </xf>
    <xf numFmtId="0" fontId="9" fillId="0" borderId="10" xfId="0" applyFont="1" applyBorder="1" applyAlignment="1">
      <alignment horizontal="center"/>
    </xf>
    <xf numFmtId="43" fontId="77" fillId="0" borderId="0" xfId="36" applyFont="1" applyAlignment="1">
      <alignment/>
    </xf>
    <xf numFmtId="43" fontId="87" fillId="33" borderId="10" xfId="36" applyFont="1" applyFill="1" applyBorder="1" applyAlignment="1">
      <alignment/>
    </xf>
    <xf numFmtId="0" fontId="77" fillId="0" borderId="0" xfId="0" applyFont="1" applyAlignment="1">
      <alignment/>
    </xf>
    <xf numFmtId="0" fontId="83" fillId="0" borderId="16" xfId="0" applyFont="1" applyBorder="1" applyAlignment="1">
      <alignment horizontal="center"/>
    </xf>
    <xf numFmtId="0" fontId="77" fillId="0" borderId="16" xfId="0" applyFont="1" applyBorder="1" applyAlignment="1">
      <alignment/>
    </xf>
    <xf numFmtId="0" fontId="82" fillId="0" borderId="13" xfId="0" applyFont="1" applyBorder="1" applyAlignment="1">
      <alignment horizontal="center"/>
    </xf>
    <xf numFmtId="43" fontId="84" fillId="0" borderId="15" xfId="36" applyFont="1" applyBorder="1" applyAlignment="1">
      <alignment/>
    </xf>
    <xf numFmtId="0" fontId="82" fillId="0" borderId="16" xfId="0" applyFont="1" applyBorder="1" applyAlignment="1">
      <alignment horizontal="center"/>
    </xf>
    <xf numFmtId="43" fontId="84" fillId="0" borderId="16" xfId="0" applyNumberFormat="1" applyFont="1" applyBorder="1" applyAlignment="1">
      <alignment/>
    </xf>
    <xf numFmtId="0" fontId="77" fillId="0" borderId="15" xfId="0" applyFont="1" applyBorder="1" applyAlignment="1">
      <alignment wrapText="1"/>
    </xf>
    <xf numFmtId="43" fontId="84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85" fillId="0" borderId="0" xfId="0" applyFont="1" applyAlignment="1">
      <alignment/>
    </xf>
    <xf numFmtId="0" fontId="88" fillId="0" borderId="0" xfId="0" applyFont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5" fillId="0" borderId="10" xfId="0" applyFont="1" applyFill="1" applyBorder="1" applyAlignment="1" quotePrefix="1">
      <alignment/>
    </xf>
    <xf numFmtId="43" fontId="2" fillId="0" borderId="10" xfId="36" applyFont="1" applyFill="1" applyBorder="1" applyAlignment="1">
      <alignment/>
    </xf>
    <xf numFmtId="43" fontId="3" fillId="0" borderId="10" xfId="36" applyFont="1" applyFill="1" applyBorder="1" applyAlignment="1">
      <alignment/>
    </xf>
    <xf numFmtId="43" fontId="0" fillId="0" borderId="0" xfId="0" applyNumberFormat="1" applyAlignment="1">
      <alignment/>
    </xf>
    <xf numFmtId="0" fontId="78" fillId="0" borderId="15" xfId="0" applyFont="1" applyBorder="1" applyAlignment="1">
      <alignment wrapText="1"/>
    </xf>
    <xf numFmtId="0" fontId="77" fillId="0" borderId="0" xfId="0" applyFont="1" applyAlignment="1">
      <alignment horizontal="center"/>
    </xf>
    <xf numFmtId="0" fontId="77" fillId="0" borderId="0" xfId="0" applyFont="1" applyAlignment="1">
      <alignment/>
    </xf>
    <xf numFmtId="0" fontId="78" fillId="0" borderId="16" xfId="0" applyFont="1" applyBorder="1" applyAlignment="1">
      <alignment wrapText="1"/>
    </xf>
    <xf numFmtId="43" fontId="78" fillId="0" borderId="15" xfId="36" applyFont="1" applyBorder="1" applyAlignment="1">
      <alignment/>
    </xf>
    <xf numFmtId="43" fontId="78" fillId="0" borderId="16" xfId="36" applyFont="1" applyBorder="1" applyAlignment="1">
      <alignment/>
    </xf>
    <xf numFmtId="0" fontId="77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13" xfId="0" applyFont="1" applyBorder="1" applyAlignment="1">
      <alignment horizontal="center" wrapText="1"/>
    </xf>
    <xf numFmtId="43" fontId="91" fillId="34" borderId="10" xfId="36" applyFont="1" applyFill="1" applyBorder="1" applyAlignment="1">
      <alignment/>
    </xf>
    <xf numFmtId="0" fontId="90" fillId="0" borderId="10" xfId="0" applyFont="1" applyBorder="1" applyAlignment="1">
      <alignment horizontal="center" wrapText="1"/>
    </xf>
    <xf numFmtId="0" fontId="83" fillId="0" borderId="13" xfId="0" applyFont="1" applyBorder="1" applyAlignment="1">
      <alignment horizontal="center"/>
    </xf>
    <xf numFmtId="0" fontId="77" fillId="0" borderId="0" xfId="0" applyFont="1" applyAlignment="1">
      <alignment/>
    </xf>
    <xf numFmtId="43" fontId="77" fillId="0" borderId="10" xfId="36" applyFont="1" applyBorder="1" applyAlignment="1">
      <alignment/>
    </xf>
    <xf numFmtId="0" fontId="0" fillId="0" borderId="0" xfId="0" applyNumberFormat="1" applyAlignment="1">
      <alignment/>
    </xf>
    <xf numFmtId="0" fontId="78" fillId="0" borderId="0" xfId="0" applyFont="1" applyAlignment="1">
      <alignment/>
    </xf>
    <xf numFmtId="43" fontId="92" fillId="0" borderId="10" xfId="36" applyFont="1" applyFill="1" applyBorder="1" applyAlignment="1">
      <alignment/>
    </xf>
    <xf numFmtId="43" fontId="0" fillId="0" borderId="0" xfId="0" applyNumberFormat="1" applyFont="1" applyAlignment="1">
      <alignment/>
    </xf>
    <xf numFmtId="43" fontId="86" fillId="0" borderId="10" xfId="36" applyFont="1" applyBorder="1" applyAlignment="1">
      <alignment/>
    </xf>
    <xf numFmtId="0" fontId="79" fillId="0" borderId="24" xfId="0" applyFont="1" applyBorder="1" applyAlignment="1">
      <alignment/>
    </xf>
    <xf numFmtId="0" fontId="79" fillId="0" borderId="25" xfId="0" applyFont="1" applyBorder="1" applyAlignment="1">
      <alignment/>
    </xf>
    <xf numFmtId="0" fontId="79" fillId="0" borderId="17" xfId="0" applyFont="1" applyBorder="1" applyAlignment="1">
      <alignment/>
    </xf>
    <xf numFmtId="0" fontId="79" fillId="0" borderId="17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9" fillId="0" borderId="10" xfId="0" applyFont="1" applyBorder="1" applyAlignment="1">
      <alignment/>
    </xf>
    <xf numFmtId="43" fontId="79" fillId="0" borderId="10" xfId="36" applyFont="1" applyBorder="1" applyAlignment="1">
      <alignment/>
    </xf>
    <xf numFmtId="0" fontId="93" fillId="0" borderId="10" xfId="0" applyFont="1" applyBorder="1" applyAlignment="1">
      <alignment/>
    </xf>
    <xf numFmtId="43" fontId="94" fillId="0" borderId="10" xfId="36" applyFont="1" applyBorder="1" applyAlignment="1">
      <alignment/>
    </xf>
    <xf numFmtId="43" fontId="78" fillId="0" borderId="0" xfId="36" applyFont="1" applyAlignment="1">
      <alignment/>
    </xf>
    <xf numFmtId="0" fontId="87" fillId="0" borderId="10" xfId="0" applyFont="1" applyBorder="1" applyAlignment="1">
      <alignment wrapText="1"/>
    </xf>
    <xf numFmtId="43" fontId="2" fillId="0" borderId="0" xfId="36" applyFont="1" applyFill="1" applyAlignment="1" quotePrefix="1">
      <alignment/>
    </xf>
    <xf numFmtId="43" fontId="78" fillId="0" borderId="0" xfId="36" applyFont="1" applyBorder="1" applyAlignment="1">
      <alignment/>
    </xf>
    <xf numFmtId="43" fontId="13" fillId="0" borderId="0" xfId="36" applyFont="1" applyFill="1" applyAlignment="1">
      <alignment/>
    </xf>
    <xf numFmtId="0" fontId="77" fillId="0" borderId="0" xfId="0" applyFont="1" applyAlignment="1">
      <alignment/>
    </xf>
    <xf numFmtId="43" fontId="77" fillId="0" borderId="0" xfId="36" applyFont="1" applyAlignment="1">
      <alignment/>
    </xf>
    <xf numFmtId="49" fontId="77" fillId="0" borderId="0" xfId="0" applyNumberFormat="1" applyFont="1" applyAlignment="1">
      <alignment/>
    </xf>
    <xf numFmtId="43" fontId="77" fillId="0" borderId="15" xfId="36" applyFont="1" applyBorder="1" applyAlignment="1">
      <alignment/>
    </xf>
    <xf numFmtId="43" fontId="2" fillId="13" borderId="13" xfId="36" applyFont="1" applyFill="1" applyBorder="1" applyAlignment="1">
      <alignment horizontal="center" wrapText="1"/>
    </xf>
    <xf numFmtId="0" fontId="78" fillId="35" borderId="10" xfId="0" applyFont="1" applyFill="1" applyBorder="1" applyAlignment="1">
      <alignment horizontal="center" vertical="center"/>
    </xf>
    <xf numFmtId="0" fontId="78" fillId="36" borderId="10" xfId="0" applyFont="1" applyFill="1" applyBorder="1" applyAlignment="1">
      <alignment horizontal="center" vertical="center"/>
    </xf>
    <xf numFmtId="0" fontId="78" fillId="16" borderId="10" xfId="0" applyFont="1" applyFill="1" applyBorder="1" applyAlignment="1">
      <alignment horizontal="center" vertical="center"/>
    </xf>
    <xf numFmtId="0" fontId="78" fillId="13" borderId="16" xfId="0" applyFont="1" applyFill="1" applyBorder="1" applyAlignment="1">
      <alignment/>
    </xf>
    <xf numFmtId="0" fontId="90" fillId="0" borderId="15" xfId="0" applyFont="1" applyBorder="1" applyAlignment="1">
      <alignment horizontal="center" wrapText="1"/>
    </xf>
    <xf numFmtId="43" fontId="90" fillId="35" borderId="15" xfId="36" applyFont="1" applyFill="1" applyBorder="1" applyAlignment="1">
      <alignment horizontal="center" wrapText="1"/>
    </xf>
    <xf numFmtId="43" fontId="95" fillId="36" borderId="13" xfId="36" applyFont="1" applyFill="1" applyBorder="1" applyAlignment="1">
      <alignment/>
    </xf>
    <xf numFmtId="43" fontId="95" fillId="16" borderId="13" xfId="36" applyFont="1" applyFill="1" applyBorder="1" applyAlignment="1">
      <alignment/>
    </xf>
    <xf numFmtId="43" fontId="95" fillId="35" borderId="13" xfId="36" applyFont="1" applyFill="1" applyBorder="1" applyAlignment="1">
      <alignment/>
    </xf>
    <xf numFmtId="4" fontId="90" fillId="13" borderId="13" xfId="0" applyNumberFormat="1" applyFont="1" applyFill="1" applyBorder="1" applyAlignment="1">
      <alignment/>
    </xf>
    <xf numFmtId="43" fontId="78" fillId="35" borderId="15" xfId="36" applyFont="1" applyFill="1" applyBorder="1" applyAlignment="1">
      <alignment wrapText="1"/>
    </xf>
    <xf numFmtId="43" fontId="78" fillId="36" borderId="15" xfId="36" applyFont="1" applyFill="1" applyBorder="1" applyAlignment="1">
      <alignment/>
    </xf>
    <xf numFmtId="43" fontId="78" fillId="16" borderId="15" xfId="36" applyFont="1" applyFill="1" applyBorder="1" applyAlignment="1">
      <alignment/>
    </xf>
    <xf numFmtId="43" fontId="78" fillId="35" borderId="15" xfId="36" applyFont="1" applyFill="1" applyBorder="1" applyAlignment="1">
      <alignment/>
    </xf>
    <xf numFmtId="4" fontId="78" fillId="13" borderId="15" xfId="0" applyNumberFormat="1" applyFont="1" applyFill="1" applyBorder="1" applyAlignment="1">
      <alignment/>
    </xf>
    <xf numFmtId="43" fontId="87" fillId="35" borderId="15" xfId="36" applyFont="1" applyFill="1" applyBorder="1" applyAlignment="1">
      <alignment/>
    </xf>
    <xf numFmtId="43" fontId="78" fillId="35" borderId="16" xfId="36" applyFont="1" applyFill="1" applyBorder="1" applyAlignment="1">
      <alignment wrapText="1"/>
    </xf>
    <xf numFmtId="43" fontId="78" fillId="36" borderId="16" xfId="36" applyFont="1" applyFill="1" applyBorder="1" applyAlignment="1">
      <alignment/>
    </xf>
    <xf numFmtId="43" fontId="78" fillId="16" borderId="16" xfId="36" applyFont="1" applyFill="1" applyBorder="1" applyAlignment="1">
      <alignment/>
    </xf>
    <xf numFmtId="43" fontId="78" fillId="35" borderId="16" xfId="36" applyFont="1" applyFill="1" applyBorder="1" applyAlignment="1">
      <alignment/>
    </xf>
    <xf numFmtId="4" fontId="78" fillId="13" borderId="16" xfId="0" applyNumberFormat="1" applyFont="1" applyFill="1" applyBorder="1" applyAlignment="1">
      <alignment/>
    </xf>
    <xf numFmtId="43" fontId="90" fillId="35" borderId="13" xfId="36" applyFont="1" applyFill="1" applyBorder="1" applyAlignment="1">
      <alignment horizontal="center" wrapText="1"/>
    </xf>
    <xf numFmtId="0" fontId="96" fillId="0" borderId="13" xfId="0" applyFont="1" applyBorder="1" applyAlignment="1">
      <alignment horizontal="center" wrapText="1"/>
    </xf>
    <xf numFmtId="43" fontId="95" fillId="35" borderId="13" xfId="36" applyFont="1" applyFill="1" applyBorder="1" applyAlignment="1">
      <alignment wrapText="1"/>
    </xf>
    <xf numFmtId="43" fontId="90" fillId="36" borderId="13" xfId="36" applyFont="1" applyFill="1" applyBorder="1" applyAlignment="1">
      <alignment horizontal="center" wrapText="1"/>
    </xf>
    <xf numFmtId="43" fontId="90" fillId="16" borderId="13" xfId="36" applyFont="1" applyFill="1" applyBorder="1" applyAlignment="1">
      <alignment horizontal="center" wrapText="1"/>
    </xf>
    <xf numFmtId="43" fontId="90" fillId="36" borderId="10" xfId="36" applyFont="1" applyFill="1" applyBorder="1" applyAlignment="1">
      <alignment horizontal="center" wrapText="1"/>
    </xf>
    <xf numFmtId="43" fontId="90" fillId="16" borderId="10" xfId="36" applyFont="1" applyFill="1" applyBorder="1" applyAlignment="1">
      <alignment horizontal="center" wrapText="1"/>
    </xf>
    <xf numFmtId="43" fontId="90" fillId="35" borderId="26" xfId="36" applyFont="1" applyFill="1" applyBorder="1" applyAlignment="1">
      <alignment horizontal="center" wrapText="1"/>
    </xf>
    <xf numFmtId="43" fontId="78" fillId="35" borderId="0" xfId="36" applyFont="1" applyFill="1" applyAlignment="1">
      <alignment/>
    </xf>
    <xf numFmtId="4" fontId="90" fillId="13" borderId="10" xfId="0" applyNumberFormat="1" applyFont="1" applyFill="1" applyBorder="1" applyAlignment="1">
      <alignment/>
    </xf>
    <xf numFmtId="43" fontId="95" fillId="36" borderId="15" xfId="36" applyFont="1" applyFill="1" applyBorder="1" applyAlignment="1">
      <alignment/>
    </xf>
    <xf numFmtId="43" fontId="95" fillId="16" borderId="15" xfId="36" applyFont="1" applyFill="1" applyBorder="1" applyAlignment="1">
      <alignment/>
    </xf>
    <xf numFmtId="43" fontId="95" fillId="35" borderId="15" xfId="36" applyFont="1" applyFill="1" applyBorder="1" applyAlignment="1">
      <alignment/>
    </xf>
    <xf numFmtId="43" fontId="95" fillId="35" borderId="13" xfId="36" applyFont="1" applyFill="1" applyBorder="1" applyAlignment="1">
      <alignment horizontal="center" wrapText="1"/>
    </xf>
    <xf numFmtId="43" fontId="95" fillId="35" borderId="27" xfId="36" applyFont="1" applyFill="1" applyBorder="1" applyAlignment="1">
      <alignment/>
    </xf>
    <xf numFmtId="43" fontId="78" fillId="35" borderId="27" xfId="36" applyFont="1" applyFill="1" applyBorder="1" applyAlignment="1">
      <alignment/>
    </xf>
    <xf numFmtId="43" fontId="78" fillId="35" borderId="28" xfId="36" applyFont="1" applyFill="1" applyBorder="1" applyAlignment="1">
      <alignment/>
    </xf>
    <xf numFmtId="43" fontId="90" fillId="35" borderId="13" xfId="36" applyFont="1" applyFill="1" applyBorder="1" applyAlignment="1">
      <alignment vertical="center" wrapText="1"/>
    </xf>
    <xf numFmtId="43" fontId="87" fillId="35" borderId="16" xfId="36" applyFont="1" applyFill="1" applyBorder="1" applyAlignment="1">
      <alignment/>
    </xf>
    <xf numFmtId="43" fontId="90" fillId="35" borderId="13" xfId="36" applyFont="1" applyFill="1" applyBorder="1" applyAlignment="1">
      <alignment wrapText="1"/>
    </xf>
    <xf numFmtId="43" fontId="78" fillId="16" borderId="19" xfId="36" applyFont="1" applyFill="1" applyBorder="1" applyAlignment="1">
      <alignment/>
    </xf>
    <xf numFmtId="43" fontId="90" fillId="35" borderId="10" xfId="36" applyFont="1" applyFill="1" applyBorder="1" applyAlignment="1">
      <alignment horizontal="center" wrapText="1"/>
    </xf>
    <xf numFmtId="4" fontId="78" fillId="13" borderId="10" xfId="0" applyNumberFormat="1" applyFont="1" applyFill="1" applyBorder="1" applyAlignment="1">
      <alignment/>
    </xf>
    <xf numFmtId="0" fontId="78" fillId="0" borderId="0" xfId="0" applyFont="1" applyAlignment="1" quotePrefix="1">
      <alignment/>
    </xf>
    <xf numFmtId="4" fontId="78" fillId="13" borderId="0" xfId="0" applyNumberFormat="1" applyFont="1" applyFill="1" applyBorder="1" applyAlignment="1">
      <alignment/>
    </xf>
    <xf numFmtId="43" fontId="95" fillId="35" borderId="15" xfId="36" applyFont="1" applyFill="1" applyBorder="1" applyAlignment="1">
      <alignment wrapText="1"/>
    </xf>
    <xf numFmtId="43" fontId="3" fillId="35" borderId="16" xfId="36" applyFont="1" applyFill="1" applyBorder="1" applyAlignment="1">
      <alignment/>
    </xf>
    <xf numFmtId="43" fontId="3" fillId="36" borderId="16" xfId="36" applyFont="1" applyFill="1" applyBorder="1" applyAlignment="1">
      <alignment/>
    </xf>
    <xf numFmtId="43" fontId="3" fillId="16" borderId="16" xfId="36" applyFont="1" applyFill="1" applyBorder="1" applyAlignment="1">
      <alignment/>
    </xf>
    <xf numFmtId="0" fontId="78" fillId="0" borderId="0" xfId="0" applyFont="1" applyBorder="1" applyAlignment="1">
      <alignment/>
    </xf>
    <xf numFmtId="0" fontId="91" fillId="0" borderId="0" xfId="0" applyFont="1" applyBorder="1" applyAlignment="1">
      <alignment horizontal="center"/>
    </xf>
    <xf numFmtId="0" fontId="78" fillId="0" borderId="0" xfId="0" applyFont="1" applyBorder="1" applyAlignment="1">
      <alignment wrapText="1"/>
    </xf>
    <xf numFmtId="0" fontId="78" fillId="0" borderId="0" xfId="0" applyFont="1" applyFill="1" applyBorder="1" applyAlignment="1">
      <alignment/>
    </xf>
    <xf numFmtId="43" fontId="78" fillId="0" borderId="0" xfId="36" applyFont="1" applyFill="1" applyBorder="1" applyAlignment="1">
      <alignment/>
    </xf>
    <xf numFmtId="0" fontId="7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3" fontId="95" fillId="0" borderId="0" xfId="36" applyFont="1" applyBorder="1" applyAlignment="1">
      <alignment/>
    </xf>
    <xf numFmtId="0" fontId="78" fillId="0" borderId="0" xfId="0" applyFont="1" applyFill="1" applyBorder="1" applyAlignment="1">
      <alignment horizontal="center"/>
    </xf>
    <xf numFmtId="43" fontId="95" fillId="0" borderId="0" xfId="36" applyFont="1" applyFill="1" applyBorder="1" applyAlignment="1">
      <alignment/>
    </xf>
    <xf numFmtId="0" fontId="89" fillId="0" borderId="10" xfId="0" applyFont="1" applyBorder="1" applyAlignment="1">
      <alignment/>
    </xf>
    <xf numFmtId="0" fontId="79" fillId="0" borderId="0" xfId="0" applyFont="1" applyAlignment="1">
      <alignment/>
    </xf>
    <xf numFmtId="0" fontId="79" fillId="0" borderId="10" xfId="0" applyFont="1" applyBorder="1" applyAlignment="1">
      <alignment/>
    </xf>
    <xf numFmtId="43" fontId="77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49" fontId="79" fillId="0" borderId="0" xfId="0" applyNumberFormat="1" applyFont="1" applyAlignment="1">
      <alignment/>
    </xf>
    <xf numFmtId="43" fontId="79" fillId="0" borderId="0" xfId="36" applyFont="1" applyAlignment="1">
      <alignment/>
    </xf>
    <xf numFmtId="49" fontId="79" fillId="0" borderId="0" xfId="0" applyNumberFormat="1" applyFont="1" applyAlignment="1">
      <alignment/>
    </xf>
    <xf numFmtId="0" fontId="79" fillId="0" borderId="0" xfId="0" applyFont="1" applyAlignment="1">
      <alignment/>
    </xf>
    <xf numFmtId="43" fontId="79" fillId="0" borderId="0" xfId="36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43" fontId="78" fillId="0" borderId="13" xfId="36" applyFont="1" applyBorder="1" applyAlignment="1">
      <alignment/>
    </xf>
    <xf numFmtId="49" fontId="79" fillId="0" borderId="0" xfId="0" applyNumberFormat="1" applyFont="1" applyAlignment="1">
      <alignment/>
    </xf>
    <xf numFmtId="0" fontId="79" fillId="0" borderId="0" xfId="0" applyFont="1" applyAlignment="1">
      <alignment/>
    </xf>
    <xf numFmtId="43" fontId="79" fillId="0" borderId="0" xfId="36" applyFont="1" applyAlignment="1">
      <alignment/>
    </xf>
    <xf numFmtId="0" fontId="78" fillId="0" borderId="0" xfId="0" applyFont="1" applyAlignment="1">
      <alignment wrapText="1"/>
    </xf>
    <xf numFmtId="43" fontId="90" fillId="0" borderId="13" xfId="36" applyFont="1" applyBorder="1" applyAlignment="1">
      <alignment/>
    </xf>
    <xf numFmtId="43" fontId="90" fillId="0" borderId="10" xfId="36" applyFont="1" applyBorder="1" applyAlignment="1">
      <alignment/>
    </xf>
    <xf numFmtId="49" fontId="79" fillId="0" borderId="0" xfId="0" applyNumberFormat="1" applyFont="1" applyAlignment="1">
      <alignment/>
    </xf>
    <xf numFmtId="0" fontId="79" fillId="0" borderId="0" xfId="0" applyFont="1" applyAlignment="1">
      <alignment/>
    </xf>
    <xf numFmtId="43" fontId="79" fillId="0" borderId="0" xfId="36" applyFont="1" applyAlignment="1">
      <alignment/>
    </xf>
    <xf numFmtId="0" fontId="79" fillId="0" borderId="0" xfId="0" applyFont="1" applyAlignment="1">
      <alignment/>
    </xf>
    <xf numFmtId="0" fontId="91" fillId="0" borderId="10" xfId="0" applyFont="1" applyBorder="1" applyAlignment="1">
      <alignment horizontal="center" wrapText="1"/>
    </xf>
    <xf numFmtId="0" fontId="78" fillId="0" borderId="0" xfId="0" applyFont="1" applyAlignment="1">
      <alignment/>
    </xf>
    <xf numFmtId="4" fontId="82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37" borderId="24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49" fontId="78" fillId="0" borderId="10" xfId="0" applyNumberFormat="1" applyFont="1" applyBorder="1" applyAlignment="1">
      <alignment/>
    </xf>
    <xf numFmtId="43" fontId="7" fillId="0" borderId="1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49" fontId="79" fillId="0" borderId="0" xfId="0" applyNumberFormat="1" applyFont="1" applyAlignment="1">
      <alignment/>
    </xf>
    <xf numFmtId="43" fontId="79" fillId="0" borderId="0" xfId="36" applyFont="1" applyAlignment="1">
      <alignment/>
    </xf>
    <xf numFmtId="0" fontId="79" fillId="0" borderId="0" xfId="0" applyFont="1" applyAlignment="1">
      <alignment/>
    </xf>
    <xf numFmtId="49" fontId="79" fillId="0" borderId="0" xfId="0" applyNumberFormat="1" applyFont="1" applyAlignment="1">
      <alignment/>
    </xf>
    <xf numFmtId="0" fontId="79" fillId="0" borderId="0" xfId="0" applyFont="1" applyAlignment="1">
      <alignment/>
    </xf>
    <xf numFmtId="43" fontId="79" fillId="0" borderId="0" xfId="36" applyFont="1" applyAlignment="1">
      <alignment/>
    </xf>
    <xf numFmtId="0" fontId="79" fillId="0" borderId="0" xfId="0" applyFont="1" applyAlignment="1">
      <alignment/>
    </xf>
    <xf numFmtId="0" fontId="77" fillId="0" borderId="0" xfId="0" applyFont="1" applyAlignment="1">
      <alignment wrapText="1"/>
    </xf>
    <xf numFmtId="0" fontId="77" fillId="0" borderId="0" xfId="0" applyFont="1" applyAlignment="1">
      <alignment/>
    </xf>
    <xf numFmtId="49" fontId="79" fillId="0" borderId="0" xfId="0" applyNumberFormat="1" applyFont="1" applyAlignment="1">
      <alignment/>
    </xf>
    <xf numFmtId="0" fontId="79" fillId="0" borderId="0" xfId="0" applyFont="1" applyAlignment="1">
      <alignment/>
    </xf>
    <xf numFmtId="43" fontId="79" fillId="0" borderId="0" xfId="36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4" fontId="86" fillId="0" borderId="10" xfId="0" applyNumberFormat="1" applyFont="1" applyBorder="1" applyAlignment="1">
      <alignment/>
    </xf>
    <xf numFmtId="0" fontId="78" fillId="0" borderId="10" xfId="0" applyFont="1" applyBorder="1" applyAlignment="1">
      <alignment horizontal="center" wrapText="1"/>
    </xf>
    <xf numFmtId="49" fontId="79" fillId="0" borderId="0" xfId="0" applyNumberFormat="1" applyFont="1" applyAlignment="1">
      <alignment/>
    </xf>
    <xf numFmtId="0" fontId="79" fillId="0" borderId="0" xfId="0" applyFont="1" applyAlignment="1">
      <alignment/>
    </xf>
    <xf numFmtId="43" fontId="79" fillId="0" borderId="0" xfId="36" applyFont="1" applyAlignment="1">
      <alignment/>
    </xf>
    <xf numFmtId="0" fontId="90" fillId="0" borderId="13" xfId="0" applyFont="1" applyBorder="1" applyAlignment="1">
      <alignment horizontal="center"/>
    </xf>
    <xf numFmtId="0" fontId="78" fillId="0" borderId="15" xfId="0" applyFont="1" applyBorder="1" applyAlignment="1">
      <alignment/>
    </xf>
    <xf numFmtId="0" fontId="78" fillId="0" borderId="16" xfId="0" applyFont="1" applyBorder="1" applyAlignment="1">
      <alignment/>
    </xf>
    <xf numFmtId="0" fontId="90" fillId="0" borderId="10" xfId="0" applyFont="1" applyBorder="1" applyAlignment="1">
      <alignment horizontal="center"/>
    </xf>
    <xf numFmtId="0" fontId="77" fillId="0" borderId="0" xfId="0" applyFont="1" applyAlignment="1">
      <alignment/>
    </xf>
    <xf numFmtId="43" fontId="77" fillId="0" borderId="0" xfId="36" applyFont="1" applyAlignment="1">
      <alignment/>
    </xf>
    <xf numFmtId="49" fontId="79" fillId="0" borderId="0" xfId="0" applyNumberFormat="1" applyFont="1" applyBorder="1" applyAlignment="1">
      <alignment/>
    </xf>
    <xf numFmtId="0" fontId="79" fillId="0" borderId="0" xfId="0" applyFont="1" applyBorder="1" applyAlignment="1">
      <alignment/>
    </xf>
    <xf numFmtId="43" fontId="79" fillId="0" borderId="0" xfId="0" applyNumberFormat="1" applyFont="1" applyBorder="1" applyAlignment="1">
      <alignment/>
    </xf>
    <xf numFmtId="0" fontId="78" fillId="0" borderId="10" xfId="0" applyFont="1" applyBorder="1" applyAlignment="1">
      <alignment horizontal="center"/>
    </xf>
    <xf numFmtId="4" fontId="87" fillId="0" borderId="10" xfId="0" applyNumberFormat="1" applyFont="1" applyBorder="1" applyAlignment="1">
      <alignment/>
    </xf>
    <xf numFmtId="43" fontId="87" fillId="0" borderId="10" xfId="36" applyFont="1" applyBorder="1" applyAlignment="1">
      <alignment/>
    </xf>
    <xf numFmtId="43" fontId="92" fillId="0" borderId="10" xfId="36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left"/>
    </xf>
    <xf numFmtId="4" fontId="78" fillId="0" borderId="0" xfId="0" applyNumberFormat="1" applyFont="1" applyAlignment="1">
      <alignment/>
    </xf>
    <xf numFmtId="0" fontId="78" fillId="0" borderId="0" xfId="0" applyFont="1" applyAlignment="1">
      <alignment horizontal="left" indent="1"/>
    </xf>
    <xf numFmtId="0" fontId="78" fillId="0" borderId="0" xfId="0" applyFont="1" applyAlignment="1">
      <alignment horizontal="left" indent="2"/>
    </xf>
    <xf numFmtId="43" fontId="78" fillId="0" borderId="0" xfId="0" applyNumberFormat="1" applyFont="1" applyAlignment="1">
      <alignment/>
    </xf>
    <xf numFmtId="0" fontId="78" fillId="0" borderId="16" xfId="0" applyFont="1" applyBorder="1" applyAlignment="1">
      <alignment horizontal="left"/>
    </xf>
    <xf numFmtId="43" fontId="78" fillId="0" borderId="16" xfId="0" applyNumberFormat="1" applyFont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left"/>
    </xf>
    <xf numFmtId="43" fontId="79" fillId="0" borderId="0" xfId="0" applyNumberFormat="1" applyFont="1" applyAlignment="1">
      <alignment/>
    </xf>
    <xf numFmtId="0" fontId="79" fillId="0" borderId="0" xfId="0" applyFont="1" applyAlignment="1">
      <alignment horizontal="left" indent="1"/>
    </xf>
    <xf numFmtId="0" fontId="77" fillId="0" borderId="0" xfId="0" applyFont="1" applyAlignment="1">
      <alignment/>
    </xf>
    <xf numFmtId="4" fontId="77" fillId="0" borderId="0" xfId="0" applyNumberFormat="1" applyFont="1" applyAlignment="1">
      <alignment/>
    </xf>
    <xf numFmtId="0" fontId="77" fillId="0" borderId="0" xfId="0" applyFont="1" applyAlignment="1">
      <alignment horizontal="left" indent="1"/>
    </xf>
    <xf numFmtId="0" fontId="89" fillId="0" borderId="0" xfId="0" applyFont="1" applyAlignment="1">
      <alignment/>
    </xf>
    <xf numFmtId="0" fontId="77" fillId="0" borderId="0" xfId="0" applyFont="1" applyAlignment="1">
      <alignment wrapText="1"/>
    </xf>
    <xf numFmtId="0" fontId="77" fillId="0" borderId="0" xfId="0" applyFont="1" applyAlignment="1">
      <alignment horizontal="left" wrapText="1"/>
    </xf>
    <xf numFmtId="0" fontId="77" fillId="0" borderId="0" xfId="0" applyFont="1" applyAlignment="1">
      <alignment horizontal="center"/>
    </xf>
    <xf numFmtId="49" fontId="77" fillId="0" borderId="0" xfId="0" applyNumberFormat="1" applyFont="1" applyAlignment="1">
      <alignment horizontal="center"/>
    </xf>
    <xf numFmtId="0" fontId="17" fillId="33" borderId="0" xfId="0" applyFont="1" applyFill="1" applyAlignment="1">
      <alignment horizontal="center"/>
    </xf>
    <xf numFmtId="0" fontId="17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13" xfId="0" applyFont="1" applyFill="1" applyBorder="1" applyAlignment="1">
      <alignment horizontal="center"/>
    </xf>
    <xf numFmtId="49" fontId="17" fillId="33" borderId="26" xfId="0" applyNumberFormat="1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43" fontId="17" fillId="33" borderId="13" xfId="36" applyFont="1" applyFill="1" applyBorder="1" applyAlignment="1">
      <alignment horizontal="center"/>
    </xf>
    <xf numFmtId="49" fontId="17" fillId="33" borderId="13" xfId="36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43" fontId="16" fillId="33" borderId="10" xfId="36" applyFont="1" applyFill="1" applyBorder="1" applyAlignment="1">
      <alignment/>
    </xf>
    <xf numFmtId="49" fontId="16" fillId="33" borderId="10" xfId="36" applyNumberFormat="1" applyFont="1" applyFill="1" applyBorder="1" applyAlignment="1">
      <alignment horizontal="center"/>
    </xf>
    <xf numFmtId="49" fontId="16" fillId="33" borderId="16" xfId="36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43" fontId="16" fillId="34" borderId="10" xfId="36" applyFont="1" applyFill="1" applyBorder="1" applyAlignment="1">
      <alignment/>
    </xf>
    <xf numFmtId="49" fontId="17" fillId="34" borderId="10" xfId="0" applyNumberFormat="1" applyFont="1" applyFill="1" applyBorder="1" applyAlignment="1">
      <alignment horizontal="center"/>
    </xf>
    <xf numFmtId="43" fontId="16" fillId="33" borderId="10" xfId="36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43" fontId="16" fillId="33" borderId="0" xfId="36" applyFont="1" applyFill="1" applyAlignment="1">
      <alignment/>
    </xf>
    <xf numFmtId="0" fontId="21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7" fillId="33" borderId="10" xfId="0" applyFont="1" applyFill="1" applyBorder="1" applyAlignment="1">
      <alignment horizontal="center"/>
    </xf>
    <xf numFmtId="43" fontId="17" fillId="33" borderId="10" xfId="36" applyFont="1" applyFill="1" applyBorder="1" applyAlignment="1">
      <alignment horizontal="center"/>
    </xf>
    <xf numFmtId="49" fontId="17" fillId="33" borderId="10" xfId="36" applyNumberFormat="1" applyFont="1" applyFill="1" applyBorder="1" applyAlignment="1">
      <alignment horizontal="center"/>
    </xf>
    <xf numFmtId="0" fontId="77" fillId="0" borderId="0" xfId="0" applyFont="1" applyAlignment="1">
      <alignment wrapText="1"/>
    </xf>
    <xf numFmtId="0" fontId="78" fillId="0" borderId="13" xfId="0" applyFont="1" applyBorder="1" applyAlignment="1">
      <alignment horizontal="left"/>
    </xf>
    <xf numFmtId="43" fontId="78" fillId="0" borderId="13" xfId="0" applyNumberFormat="1" applyFont="1" applyBorder="1" applyAlignment="1">
      <alignment/>
    </xf>
    <xf numFmtId="0" fontId="79" fillId="0" borderId="0" xfId="0" applyFont="1" applyAlignment="1">
      <alignment horizontal="left" indent="2"/>
    </xf>
    <xf numFmtId="0" fontId="77" fillId="0" borderId="0" xfId="0" applyFont="1" applyAlignment="1">
      <alignment horizontal="left" indent="2"/>
    </xf>
    <xf numFmtId="49" fontId="77" fillId="0" borderId="0" xfId="0" applyNumberFormat="1" applyFont="1" applyBorder="1" applyAlignment="1">
      <alignment/>
    </xf>
    <xf numFmtId="0" fontId="77" fillId="0" borderId="0" xfId="0" applyFont="1" applyBorder="1" applyAlignment="1">
      <alignment/>
    </xf>
    <xf numFmtId="43" fontId="77" fillId="0" borderId="0" xfId="0" applyNumberFormat="1" applyFont="1" applyBorder="1" applyAlignment="1">
      <alignment/>
    </xf>
    <xf numFmtId="43" fontId="78" fillId="0" borderId="10" xfId="36" applyFont="1" applyBorder="1" applyAlignment="1">
      <alignment horizontal="center"/>
    </xf>
    <xf numFmtId="0" fontId="78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49" fontId="77" fillId="0" borderId="0" xfId="0" applyNumberFormat="1" applyFont="1" applyAlignment="1">
      <alignment horizontal="center"/>
    </xf>
    <xf numFmtId="0" fontId="77" fillId="0" borderId="0" xfId="0" applyFont="1" applyAlignment="1">
      <alignment wrapText="1"/>
    </xf>
    <xf numFmtId="0" fontId="77" fillId="0" borderId="0" xfId="0" applyFont="1" applyAlignment="1">
      <alignment/>
    </xf>
    <xf numFmtId="43" fontId="77" fillId="0" borderId="0" xfId="36" applyFont="1" applyAlignment="1">
      <alignment/>
    </xf>
    <xf numFmtId="0" fontId="78" fillId="0" borderId="15" xfId="0" applyFont="1" applyBorder="1" applyAlignment="1">
      <alignment horizontal="left"/>
    </xf>
    <xf numFmtId="43" fontId="78" fillId="0" borderId="15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83" fillId="0" borderId="15" xfId="0" applyFont="1" applyBorder="1" applyAlignment="1">
      <alignment horizontal="center"/>
    </xf>
    <xf numFmtId="43" fontId="77" fillId="0" borderId="0" xfId="0" applyNumberFormat="1" applyFont="1" applyBorder="1" applyAlignment="1">
      <alignment/>
    </xf>
    <xf numFmtId="0" fontId="77" fillId="0" borderId="10" xfId="0" applyFont="1" applyBorder="1" applyAlignment="1">
      <alignment horizontal="left" indent="1"/>
    </xf>
    <xf numFmtId="43" fontId="77" fillId="0" borderId="10" xfId="0" applyNumberFormat="1" applyFont="1" applyBorder="1" applyAlignment="1">
      <alignment/>
    </xf>
    <xf numFmtId="0" fontId="77" fillId="0" borderId="0" xfId="0" applyFont="1" applyBorder="1" applyAlignment="1">
      <alignment horizontal="center"/>
    </xf>
    <xf numFmtId="49" fontId="77" fillId="0" borderId="0" xfId="0" applyNumberFormat="1" applyFont="1" applyBorder="1" applyAlignment="1">
      <alignment horizontal="center"/>
    </xf>
    <xf numFmtId="0" fontId="77" fillId="0" borderId="0" xfId="0" applyFont="1" applyBorder="1" applyAlignment="1">
      <alignment wrapText="1"/>
    </xf>
    <xf numFmtId="0" fontId="77" fillId="0" borderId="0" xfId="0" applyFont="1" applyBorder="1" applyAlignment="1">
      <alignment/>
    </xf>
    <xf numFmtId="43" fontId="78" fillId="0" borderId="10" xfId="36" applyFont="1" applyBorder="1" applyAlignment="1">
      <alignment/>
    </xf>
    <xf numFmtId="0" fontId="90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3" fontId="95" fillId="0" borderId="13" xfId="36" applyFont="1" applyBorder="1" applyAlignment="1">
      <alignment/>
    </xf>
    <xf numFmtId="0" fontId="85" fillId="0" borderId="20" xfId="0" applyFont="1" applyBorder="1" applyAlignment="1">
      <alignment/>
    </xf>
    <xf numFmtId="0" fontId="85" fillId="0" borderId="29" xfId="0" applyFont="1" applyBorder="1" applyAlignment="1">
      <alignment/>
    </xf>
    <xf numFmtId="0" fontId="85" fillId="0" borderId="20" xfId="0" applyFont="1" applyBorder="1" applyAlignment="1">
      <alignment/>
    </xf>
    <xf numFmtId="0" fontId="85" fillId="0" borderId="21" xfId="0" applyFont="1" applyBorder="1" applyAlignment="1">
      <alignment/>
    </xf>
    <xf numFmtId="43" fontId="85" fillId="0" borderId="20" xfId="0" applyNumberFormat="1" applyFont="1" applyBorder="1" applyAlignment="1">
      <alignment/>
    </xf>
    <xf numFmtId="43" fontId="85" fillId="0" borderId="21" xfId="0" applyNumberFormat="1" applyFont="1" applyBorder="1" applyAlignment="1">
      <alignment/>
    </xf>
    <xf numFmtId="0" fontId="85" fillId="0" borderId="30" xfId="0" applyFont="1" applyBorder="1" applyAlignment="1">
      <alignment/>
    </xf>
    <xf numFmtId="43" fontId="85" fillId="0" borderId="30" xfId="0" applyNumberFormat="1" applyFont="1" applyBorder="1" applyAlignment="1">
      <alignment/>
    </xf>
    <xf numFmtId="43" fontId="85" fillId="0" borderId="31" xfId="0" applyNumberFormat="1" applyFont="1" applyBorder="1" applyAlignment="1">
      <alignment/>
    </xf>
    <xf numFmtId="0" fontId="85" fillId="0" borderId="22" xfId="0" applyFont="1" applyBorder="1" applyAlignment="1">
      <alignment/>
    </xf>
    <xf numFmtId="43" fontId="85" fillId="0" borderId="22" xfId="0" applyNumberFormat="1" applyFont="1" applyBorder="1" applyAlignment="1">
      <alignment/>
    </xf>
    <xf numFmtId="43" fontId="85" fillId="0" borderId="23" xfId="0" applyNumberFormat="1" applyFont="1" applyBorder="1" applyAlignment="1">
      <alignment/>
    </xf>
    <xf numFmtId="43" fontId="78" fillId="0" borderId="10" xfId="36" applyFont="1" applyBorder="1" applyAlignment="1">
      <alignment horizontal="center"/>
    </xf>
    <xf numFmtId="0" fontId="78" fillId="0" borderId="10" xfId="0" applyFont="1" applyBorder="1" applyAlignment="1">
      <alignment horizontal="center" vertical="center" wrapText="1"/>
    </xf>
    <xf numFmtId="43" fontId="78" fillId="0" borderId="13" xfId="36" applyFont="1" applyBorder="1" applyAlignment="1">
      <alignment horizontal="center" vertical="center"/>
    </xf>
    <xf numFmtId="43" fontId="78" fillId="0" borderId="16" xfId="36" applyFont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79" fillId="0" borderId="10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3" fillId="0" borderId="11" xfId="0" applyFont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0" fontId="78" fillId="0" borderId="13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43" fontId="2" fillId="33" borderId="24" xfId="36" applyFont="1" applyFill="1" applyBorder="1" applyAlignment="1">
      <alignment horizontal="center"/>
    </xf>
    <xf numFmtId="43" fontId="2" fillId="33" borderId="25" xfId="36" applyFont="1" applyFill="1" applyBorder="1" applyAlignment="1">
      <alignment horizontal="center"/>
    </xf>
    <xf numFmtId="43" fontId="2" fillId="33" borderId="17" xfId="36" applyFont="1" applyFill="1" applyBorder="1" applyAlignment="1">
      <alignment horizontal="center"/>
    </xf>
    <xf numFmtId="43" fontId="2" fillId="33" borderId="13" xfId="36" applyFont="1" applyFill="1" applyBorder="1" applyAlignment="1">
      <alignment horizontal="center" vertical="center" wrapText="1"/>
    </xf>
    <xf numFmtId="43" fontId="2" fillId="33" borderId="15" xfId="36" applyFont="1" applyFill="1" applyBorder="1" applyAlignment="1">
      <alignment horizontal="center" vertical="center" wrapText="1"/>
    </xf>
    <xf numFmtId="43" fontId="2" fillId="33" borderId="16" xfId="36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78" fillId="7" borderId="24" xfId="0" applyFont="1" applyFill="1" applyBorder="1" applyAlignment="1">
      <alignment horizontal="center" vertical="center"/>
    </xf>
    <xf numFmtId="0" fontId="78" fillId="7" borderId="25" xfId="0" applyFont="1" applyFill="1" applyBorder="1" applyAlignment="1">
      <alignment horizontal="center" vertical="center"/>
    </xf>
    <xf numFmtId="0" fontId="78" fillId="7" borderId="17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2" borderId="24" xfId="0" applyFont="1" applyFill="1" applyBorder="1" applyAlignment="1">
      <alignment horizontal="center" vertical="center"/>
    </xf>
    <xf numFmtId="0" fontId="78" fillId="2" borderId="25" xfId="0" applyFont="1" applyFill="1" applyBorder="1" applyAlignment="1">
      <alignment horizontal="center" vertical="center"/>
    </xf>
    <xf numFmtId="0" fontId="78" fillId="2" borderId="17" xfId="0" applyFont="1" applyFill="1" applyBorder="1" applyAlignment="1">
      <alignment horizontal="center" vertical="center"/>
    </xf>
    <xf numFmtId="0" fontId="78" fillId="5" borderId="24" xfId="0" applyFont="1" applyFill="1" applyBorder="1" applyAlignment="1">
      <alignment horizontal="center" vertical="center"/>
    </xf>
    <xf numFmtId="0" fontId="78" fillId="5" borderId="25" xfId="0" applyFont="1" applyFill="1" applyBorder="1" applyAlignment="1">
      <alignment horizontal="center" vertical="center"/>
    </xf>
    <xf numFmtId="0" fontId="78" fillId="5" borderId="17" xfId="0" applyFont="1" applyFill="1" applyBorder="1" applyAlignment="1">
      <alignment horizontal="center" vertical="center"/>
    </xf>
    <xf numFmtId="0" fontId="78" fillId="38" borderId="24" xfId="0" applyFont="1" applyFill="1" applyBorder="1" applyAlignment="1">
      <alignment horizontal="center" vertical="center"/>
    </xf>
    <xf numFmtId="0" fontId="78" fillId="38" borderId="25" xfId="0" applyFont="1" applyFill="1" applyBorder="1" applyAlignment="1">
      <alignment horizontal="center" vertical="center"/>
    </xf>
    <xf numFmtId="0" fontId="78" fillId="38" borderId="17" xfId="0" applyFont="1" applyFill="1" applyBorder="1" applyAlignment="1">
      <alignment horizontal="center" vertical="center"/>
    </xf>
    <xf numFmtId="0" fontId="78" fillId="12" borderId="24" xfId="0" applyFont="1" applyFill="1" applyBorder="1" applyAlignment="1">
      <alignment horizontal="center" vertical="center"/>
    </xf>
    <xf numFmtId="0" fontId="78" fillId="12" borderId="25" xfId="0" applyFont="1" applyFill="1" applyBorder="1" applyAlignment="1">
      <alignment horizontal="center" vertical="center"/>
    </xf>
    <xf numFmtId="0" fontId="78" fillId="12" borderId="17" xfId="0" applyFont="1" applyFill="1" applyBorder="1" applyAlignment="1">
      <alignment horizontal="center" vertical="center"/>
    </xf>
    <xf numFmtId="0" fontId="78" fillId="39" borderId="24" xfId="0" applyFont="1" applyFill="1" applyBorder="1" applyAlignment="1">
      <alignment horizontal="center" vertical="center"/>
    </xf>
    <xf numFmtId="0" fontId="78" fillId="39" borderId="25" xfId="0" applyFont="1" applyFill="1" applyBorder="1" applyAlignment="1">
      <alignment horizontal="center" vertical="center"/>
    </xf>
    <xf numFmtId="0" fontId="78" fillId="39" borderId="17" xfId="0" applyFont="1" applyFill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0" fontId="83" fillId="0" borderId="17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12">
    <dxf>
      <font>
        <name val="AngsanaUPC"/>
      </font>
      <border/>
    </dxf>
    <dxf>
      <numFmt numFmtId="4" formatCode="#,##0.00"/>
      <border/>
    </dxf>
    <dxf>
      <numFmt numFmtId="43" formatCode="_-* #,##0.00_-;\-* #,##0.00_-;_-* &quot;-&quot;??_-;_-@_-"/>
      <border/>
    </dxf>
    <dxf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font>
        <sz val="12"/>
      </font>
      <border/>
    </dxf>
    <dxf>
      <font>
        <sz val="11"/>
      </font>
      <border/>
    </dxf>
    <dxf>
      <font>
        <sz val="14"/>
      </font>
      <border/>
    </dxf>
    <dxf>
      <font>
        <sz val="10"/>
      </font>
      <border/>
    </dxf>
    <dxf>
      <alignment wrapText="1" indent="0" readingOrder="0"/>
      <border/>
    </dxf>
    <dxf>
      <font>
        <sz val="16"/>
      </font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pivotCacheDefinition" Target="pivotCache/pivotCacheDefinition1.xml" /><Relationship Id="rId30" Type="http://schemas.openxmlformats.org/officeDocument/2006/relationships/pivotCacheDefinition" Target="pivotCache/pivotCacheDefinition3.xml" /><Relationship Id="rId31" Type="http://schemas.openxmlformats.org/officeDocument/2006/relationships/pivotCacheDefinition" Target="pivotCache/pivotCacheDefinition2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[0]กราฟ!PivotTable1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สรุปเบิกจ่ายเงินงบประมาณแผ่นดินแยกตามคณะในภาพรวม ปีงบประมาณ 2559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ผลรวม ของ จำนวนเงิน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เกษตรศาสตร์</c:v>
              </c:pt>
              <c:pt idx="1">
                <c:v>นิติศาสตร์</c:v>
              </c:pt>
              <c:pt idx="2">
                <c:v>บริหารศาสตร์</c:v>
              </c:pt>
              <c:pt idx="3">
                <c:v>พยาบาลศาสตร์</c:v>
              </c:pt>
              <c:pt idx="4">
                <c:v>เภสัชศาสตร์</c:v>
              </c:pt>
              <c:pt idx="5">
                <c:v>รัฐศาสตร์</c:v>
              </c:pt>
              <c:pt idx="6">
                <c:v>วิทยาศาสตร์</c:v>
              </c:pt>
              <c:pt idx="7">
                <c:v>วิศวกรรมศาสตร์</c:v>
              </c:pt>
              <c:pt idx="8">
                <c:v>ศิลปศาสตร์</c:v>
              </c:pt>
              <c:pt idx="9">
                <c:v>หน่วยงานกลาง</c:v>
              </c:pt>
              <c:pt idx="10">
                <c:v>ศิลปประยุกต์ฯ</c:v>
              </c:pt>
              <c:pt idx="11">
                <c:v>สำนักคอมฯ</c:v>
              </c:pt>
              <c:pt idx="12">
                <c:v>สำนักวิทย์ฯ</c:v>
              </c:pt>
              <c:pt idx="13">
                <c:v>ว.แพทย์ฯ</c:v>
              </c:pt>
              <c:pt idx="14">
                <c:v>ผลรวมทั้งหมด</c:v>
              </c:pt>
            </c:strLit>
          </c:cat>
          <c:val>
            <c:numLit>
              <c:ptCount val="15"/>
              <c:pt idx="0">
                <c:v>3459530</c:v>
              </c:pt>
              <c:pt idx="1">
                <c:v>103200</c:v>
              </c:pt>
              <c:pt idx="2">
                <c:v>279480</c:v>
              </c:pt>
              <c:pt idx="3">
                <c:v>170180</c:v>
              </c:pt>
              <c:pt idx="4">
                <c:v>2096555</c:v>
              </c:pt>
              <c:pt idx="5">
                <c:v>343557.41</c:v>
              </c:pt>
              <c:pt idx="6">
                <c:v>4358868</c:v>
              </c:pt>
              <c:pt idx="7">
                <c:v>2556402.26</c:v>
              </c:pt>
              <c:pt idx="8">
                <c:v>1578830</c:v>
              </c:pt>
              <c:pt idx="9">
                <c:v>71152688.88999999</c:v>
              </c:pt>
              <c:pt idx="10">
                <c:v>128340</c:v>
              </c:pt>
              <c:pt idx="11">
                <c:v>150830</c:v>
              </c:pt>
              <c:pt idx="12">
                <c:v>837130</c:v>
              </c:pt>
              <c:pt idx="13">
                <c:v>56296</c:v>
              </c:pt>
              <c:pt idx="14">
                <c:v>87271887.55999999</c:v>
              </c:pt>
            </c:numLit>
          </c:val>
        </c:ser>
        <c:axId val="45801300"/>
        <c:axId val="9558517"/>
      </c:barChart>
      <c:catAx>
        <c:axId val="45801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คณะหน่วยงาน</a:t>
                </a:r>
              </a:p>
            </c:rich>
          </c:tx>
          <c:layout>
            <c:manualLayout>
              <c:xMode val="factor"/>
              <c:yMode val="factor"/>
              <c:x val="-0.04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58517"/>
        <c:crosses val="autoZero"/>
        <c:auto val="0"/>
        <c:lblOffset val="100"/>
        <c:tickLblSkip val="1"/>
        <c:noMultiLvlLbl val="0"/>
      </c:catAx>
      <c:valAx>
        <c:axId val="9558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จำนวนเงิน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01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161925</xdr:rowOff>
    </xdr:from>
    <xdr:to>
      <xdr:col>3</xdr:col>
      <xdr:colOff>1600200</xdr:colOff>
      <xdr:row>42</xdr:row>
      <xdr:rowOff>123825</xdr:rowOff>
    </xdr:to>
    <xdr:graphicFrame>
      <xdr:nvGraphicFramePr>
        <xdr:cNvPr id="1" name="แผนภูมิ 1"/>
        <xdr:cNvGraphicFramePr/>
      </xdr:nvGraphicFramePr>
      <xdr:xfrm>
        <a:off x="0" y="5114925"/>
        <a:ext cx="52768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_คชจ_มอบ_25559"/>
  </cacheSource>
  <cacheFields count="9">
    <cacheField name="รหัสผลผลิตย่อย">
      <sharedItems containsBlank="1" containsMixedTypes="0" count="63">
        <m/>
        <s v="2011704707504005"/>
        <s v="201704003505002"/>
        <s v="2011704007506001"/>
        <s v="201104702502002"/>
        <s v="2011704707503005"/>
        <s v="2011718708509002"/>
        <s v="2011790051501002"/>
        <s v="2011704007507004"/>
        <s v="2011760724501003"/>
        <s v="2011704707505003"/>
        <s v="2011704007504004"/>
        <s v="2011714001503005"/>
        <s v="2011714004009000"/>
        <s v="2011704004505002"/>
        <s v="2011704703505002"/>
        <s v="2011704707504003"/>
        <s v="2011704007500001"/>
        <s v="2011724701702011"/>
        <s v="2011704004504002"/>
        <s v="2011704703504002"/>
        <s v="2011704703503002"/>
        <s v="2011704702502003"/>
        <s v="2011760007709002"/>
        <s v="2011704007504007"/>
        <s v="2011704004703002"/>
        <s v="2011704007506002"/>
        <s v="2011785714501001"/>
        <s v="2011790051509001"/>
        <s v="2011704007505002"/>
        <s v="2011704707505001"/>
        <s v="2011704007504002"/>
        <s v="2011704003702006"/>
        <s v="2011714001503003"/>
        <s v="2011704707504001"/>
        <s v="2011704007506005"/>
        <s v="2011724001701010"/>
        <s v="2011704702502001"/>
        <s v="2011718008501001"/>
        <s v="2011718008509002"/>
        <s v="2011704007507003"/>
        <s v="2011704007506003"/>
        <s v="2011790051509002"/>
        <s v="2011704703704006"/>
        <s v="2011704704701002"/>
        <s v="2011704003505002"/>
        <s v="2011785014505001"/>
        <s v="2011704002504003"/>
        <s v="2011704007507006"/>
        <s v="2011760024504001"/>
        <s v="2011704003504002"/>
        <s v="2011785014504001"/>
        <s v="2011704002503003"/>
        <s v="2011760024503001"/>
        <s v="2011704003503002"/>
        <s v="2011785014503001"/>
        <s v="2011704003502002"/>
        <s v="2011704707505005"/>
        <s v="2011760024602001"/>
        <s v="2011798001709012"/>
        <s v="2011704008501002"/>
        <s v="2011718008501002"/>
        <s v="2011704007507001"/>
      </sharedItems>
    </cacheField>
    <cacheField name="คณะ/หน่วยงาน">
      <sharedItems containsMixedTypes="0"/>
    </cacheField>
    <cacheField name="ฎีกา">
      <sharedItems containsMixedTypes="0"/>
    </cacheField>
    <cacheField name="จำนวนเงิน">
      <sharedItems containsMixedTypes="0"/>
    </cacheField>
    <cacheField name="รายจ่าย">
      <sharedItems containsMixedTypes="0"/>
    </cacheField>
    <cacheField name="ประเภทรายจ่าย">
      <sharedItems containsMixedTypes="0"/>
    </cacheField>
    <cacheField name="เดือน">
      <sharedItems containsMixedTypes="0"/>
    </cacheField>
    <cacheField name="ใบเบิกแทนที่">
      <sharedItems containsMixedTypes="0"/>
    </cacheField>
    <cacheField name="จำนวนเงิน2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_คชจ_มอบ_2555"/>
  </cacheSource>
  <cacheFields count="12">
    <cacheField name="รหัสผลผลิต">
      <sharedItems containsSemiMixedTypes="0" containsString="0" containsMixedTypes="0" containsNumber="1" containsInteger="1" count="20">
        <n v="2011726005"/>
        <n v="2011753015"/>
        <n v="2011726001"/>
        <n v="2011726002"/>
        <n v="2011704702"/>
        <n v="2001704005"/>
        <n v="2011704009"/>
        <n v="2011760007"/>
        <n v="2011704002"/>
        <n v="2011712015"/>
        <n v="2011706016"/>
        <n v="2011704005"/>
        <n v="2011760006"/>
        <n v="2011704001"/>
        <n v="2011712014"/>
        <n v="2011704004"/>
        <n v="2011789010"/>
        <n v="2011797013"/>
        <n v="2011791013"/>
        <n v="2011705003"/>
      </sharedItems>
    </cacheField>
    <cacheField name="รหัสผลผลิตย่อย">
      <sharedItems containsBlank="1" containsMixedTypes="0" count="335">
        <s v="2011726005420001"/>
        <s v="20117530150000000"/>
        <s v="2011753015500001"/>
        <s v="2011753015500004"/>
        <s v="2011726005000000"/>
        <s v="2011753015000000"/>
        <s v="2011726001000000"/>
        <s v="2011726002000000"/>
        <s v="0211704704500004"/>
        <s v="2011704001410002"/>
        <s v="2011704005110002"/>
        <s v="2011704702500001"/>
        <s v="2011706016110012"/>
        <s v="2011706016110084"/>
        <s v="2011791713700001"/>
        <m/>
        <s v="2011704001110062"/>
        <s v="2011704002500004"/>
        <s v="2011704709500003"/>
        <s v="2011706016110021"/>
        <s v="2011706016120005"/>
        <s v="23011704702000000"/>
        <s v="90909637040917"/>
        <s v="201104001110011"/>
        <s v="2011040011100017"/>
        <s v="2011704001110071"/>
        <s v="2011706016110030"/>
        <s v="2011706716500001"/>
        <s v="2011760007000000"/>
        <s v="2011704001110080"/>
        <s v="2011706016110008"/>
        <s v="2011704001110058"/>
        <s v="2011704001120001"/>
        <s v="2011704005500003"/>
        <s v="2011704705110085"/>
        <s v="2011706016110017"/>
        <s v="2011704001110067"/>
        <s v="2011704001120010"/>
        <s v="2011704701110001"/>
        <s v="2011704705110022"/>
        <s v="2011706016110026"/>
        <s v="201104001110002"/>
        <s v="2011704001110004"/>
        <s v="2011704001110076"/>
        <s v="2011704705110031"/>
        <s v="2011705703500001"/>
        <s v="2011706016110035"/>
        <s v="2001706716420001"/>
        <s v="2011704001110013"/>
        <s v="2011704001110085"/>
        <s v="2011704705500005"/>
        <s v="2011706016110044"/>
        <s v="2011704001110022"/>
        <s v="2011704001120006"/>
        <s v="2011704005500008"/>
        <s v="2011704705110018"/>
        <s v="2011706016110053"/>
        <s v="2011789010500002"/>
        <s v="2011704001110031"/>
        <s v="2011704005410001"/>
        <s v="2011704701500002"/>
        <s v="2011704705110027"/>
        <s v="2011706716420001"/>
        <s v="2011704001110009"/>
        <s v="2011704001110040"/>
        <s v="2011704001500005"/>
        <s v="2011704701000000"/>
        <s v="2011704001110018"/>
        <s v="2011704007503002"/>
        <s v="2011789710500004"/>
        <s v="2011790013500001"/>
        <s v="2011791013500001"/>
        <s v="2011797013500001"/>
        <s v="2011704001110027"/>
        <s v="2011704704500001"/>
        <s v="2011706016120001"/>
        <s v="2011789010500007"/>
        <s v="2011040011100013"/>
        <s v="2011704001110036"/>
        <s v="2011704004500004"/>
        <s v="2011704005410006"/>
        <s v="2011704009500002"/>
        <s v="2011706016110004"/>
        <s v="201104001110007"/>
        <s v="2011704702500002"/>
        <s v="2011706016110013"/>
        <s v="2011706016110085"/>
        <s v="2011040011100040"/>
        <s v="2011704001110063"/>
        <s v="2011704002500005"/>
        <s v="2011704702000000"/>
        <s v="2011704705110090"/>
        <s v="2011704705120002"/>
        <s v="2011706016110022"/>
        <s v="90909630010933"/>
        <s v="2011040011100018"/>
        <s v="2011704001110072"/>
        <s v="2011706016110031"/>
        <s v="2011712014500001"/>
        <s v="2011727014500001"/>
        <s v="2011704001110081"/>
        <s v="2011704705500001"/>
        <s v="2011706016110009"/>
        <s v="2011706016110040"/>
        <s v="2011040011100036"/>
        <s v="2011704001110059"/>
        <s v="2011704001120002"/>
        <s v="2011704005500004"/>
        <s v="2011704705110086"/>
        <s v="2011706016110018"/>
        <s v="2011704001110068"/>
        <s v="2011704001120011"/>
        <s v="2011704701110002"/>
        <s v="2011704705110023"/>
        <s v="2011706016110027"/>
        <s v="90909637020972"/>
        <s v="2011704001110005"/>
        <s v="2011704001110077"/>
        <s v="2011704001500001"/>
        <s v="2011704705110032"/>
        <s v="2011706016110036"/>
        <s v="201104001110003"/>
        <s v="2011704001110014"/>
        <s v="2011704001110086"/>
        <s v="2011706016110045"/>
        <s v="2011704001110023"/>
        <s v="2011704001120007"/>
        <s v="2011704705110019"/>
        <s v="2011706016110054"/>
        <s v="2011789010500003"/>
        <s v="2011704001110032"/>
        <s v="2011704005410002"/>
        <s v="2011704705110028"/>
        <s v="2011760706500001"/>
        <s v="2011704001110041"/>
        <s v="2011704007503003"/>
        <s v="2011706016110081"/>
        <s v="2011789710500005"/>
        <s v="2011704001110028"/>
        <s v="2011704002500001"/>
        <s v="2011704704500002"/>
        <s v="2011706016120002"/>
        <s v="2011789010500008"/>
        <s v="2011790013700001"/>
        <s v="2011040011100014"/>
        <s v="2011704001110037"/>
        <s v="2011704001420001"/>
        <s v="2011704004500005"/>
        <s v="2011704005120001"/>
        <s v="2011704005410007"/>
        <s v="2011704009500003"/>
        <s v="90909630040917"/>
        <s v="2011706016110005"/>
        <s v="2011706016500001"/>
        <s v="2011704702500003"/>
        <s v="2011706016110014"/>
        <s v="2011760707500001"/>
        <s v="201170470500003"/>
        <s v="2011040011100041"/>
        <s v="2011704705120003"/>
        <s v="2011706016110023"/>
        <s v="2011040011100019"/>
        <s v="2011704001110001"/>
        <s v="2011704001110073"/>
        <s v="2011706016110032"/>
        <s v="2011704001110010"/>
        <s v="2011704001110082"/>
        <s v="2011704705500002"/>
        <s v="2011705003500001"/>
        <s v="2011706016110041"/>
        <s v="211704704500001"/>
        <s v="2011040011100037"/>
        <s v="2011704001120003"/>
        <s v="2011704005500005"/>
        <s v="2011704705000000"/>
        <s v="2011704705110087"/>
        <s v="2011706016110019"/>
        <s v="2011706016110050"/>
        <s v="2011704001110069"/>
        <s v="2011704001120012"/>
        <s v="2011704701110003"/>
        <s v="2011704705110024"/>
        <s v="2011704705110096"/>
        <s v="2011706016110028"/>
        <s v="2011704001110006"/>
        <s v="2011704001110078"/>
        <s v="2011704001500002"/>
        <s v="2011706016110037"/>
        <s v="2011706016420001"/>
        <s v="20117060161100047"/>
        <s v="2011704001000000"/>
        <s v="2011704001110015"/>
        <s v="2011704001110087"/>
        <s v="2011706016110046"/>
        <s v="201104001110004"/>
        <s v="2011704001110024"/>
        <s v="2011704001120008"/>
        <s v="2011706016110055"/>
        <s v="2011789010500004"/>
        <s v="2011704001110033"/>
        <s v="2011704004500001"/>
        <s v="2011704005410003"/>
        <s v="2011706016110001"/>
        <s v="90909637170973"/>
        <s v="2011706016110010"/>
        <s v="2011789710500006"/>
        <s v="2011704001110029"/>
        <s v="2011704001110060"/>
        <s v="2011704002500002"/>
        <s v="2011704704500003"/>
        <s v="2011704709500001"/>
        <s v="2011706016120003"/>
        <s v="90909637050914"/>
        <s v="2011040011100015"/>
        <s v="2011704001110038"/>
        <s v="2011704002000000"/>
        <s v="2011704005120002"/>
        <s v="2011704005410008"/>
        <s v="2011704705410014"/>
        <s v="2011706016110006"/>
        <s v="2011706016110078"/>
        <s v="2011704005500001"/>
        <s v="2011704702500004"/>
        <s v="2011706016000000"/>
        <s v="2011706016110015"/>
        <s v="2011040011100042"/>
        <s v="2011704001110065"/>
        <s v="2011704705110020"/>
        <s v="2011704705120004"/>
        <s v="2011706016110024"/>
        <s v="2011760707000000"/>
        <s v="2011704001110002"/>
        <s v="2011704001110074"/>
        <s v="2011706016110033"/>
        <s v="90909630020972"/>
        <s v="2011704001110011"/>
        <s v="2011704001110083"/>
        <s v="2011704701120001"/>
        <s v="2011704705500003"/>
        <s v="2011706016110042"/>
        <s v="2011040011100038"/>
        <s v="2011704001110020"/>
        <s v="2011704001120004"/>
        <s v="2011704005500006"/>
        <s v="2011704705110016"/>
        <s v="2011704705110088"/>
        <s v="2011706016110051"/>
        <s v="2011704001120013"/>
        <s v="2011704701110004"/>
        <s v="2011706016110029"/>
        <s v="2011704001110007"/>
        <s v="2011704001110079"/>
        <s v="2011704001500003"/>
        <s v="2011706016110038"/>
        <s v="2011706016420002"/>
        <s v="2011760006500001"/>
        <s v="2011704001110016"/>
        <s v="2011704001110088"/>
        <s v="2011704005420001"/>
        <s v="2011706016110047"/>
        <s v="2011789710500002"/>
        <s v="2011704001110025"/>
        <s v="2011704001120009"/>
        <s v="2011706016110056"/>
        <s v="2011789010500005"/>
        <s v="201104001110005"/>
        <s v="2011704001110034"/>
        <s v="2011704004500002"/>
        <s v="2011704005410004"/>
        <s v="2011040011100020"/>
        <s v="2011704001110043"/>
        <s v="2011706016110002"/>
        <s v="2011791713500001"/>
        <s v="2011704005110001"/>
        <s v="2011706016110011"/>
        <s v="2011706016110083"/>
        <s v="201104001110010"/>
        <s v="2011704001110061"/>
        <s v="2011704002500003"/>
        <s v="2011704704500004"/>
        <s v="2011704709500002"/>
        <s v="2011706016110020"/>
        <s v="2011706016120004"/>
        <s v="2011760007500001"/>
        <s v="2011040011100016"/>
        <s v="2011704001110039"/>
        <s v="2011704001110070"/>
        <s v="2011704002000001"/>
        <s v="2011704005410009"/>
        <s v="2011704705410015"/>
        <s v="2011706016110007"/>
        <s v="2011704005500002"/>
        <s v="2011704705110012"/>
        <s v="2011706016110016"/>
        <s v="2011760024601003"/>
        <s v="201104001110001"/>
        <s v="2011704001110066"/>
        <s v="2011704005000000"/>
        <s v="2011704705110021"/>
        <s v="2011706016110025"/>
        <s v="2011727714500001"/>
        <s v="2011704001110003"/>
        <s v="2011704001110075"/>
        <s v="2011706016110034"/>
        <s v="2011704001110012"/>
        <s v="2011704001110084"/>
        <s v="2011704701120002"/>
        <s v="2011704705500004"/>
        <s v="2011706016110043"/>
        <s v="2011040011100039"/>
        <s v="2011704001120005"/>
        <s v="2011704005500007"/>
        <s v="2011704705110017"/>
        <s v="2011704705110089"/>
        <s v="2011706016110052"/>
        <s v="2011789010500001"/>
        <s v="2011704001110030"/>
        <s v="2011704701110005"/>
        <s v="2011704701500001"/>
        <s v="2011704001110008"/>
        <s v="2011704001110017"/>
        <s v="2011706016110048"/>
        <s v="2011789710500003"/>
        <s v="90909630170973"/>
        <s v="2011704001110026"/>
        <s v="2011706016110057"/>
        <s v="2011789010500006"/>
        <s v="2011704001110035"/>
        <s v="2011704004500003"/>
        <s v="2011704005410005"/>
        <s v="2011704009500001"/>
        <s v="90909630050914"/>
        <s v="201104001110006"/>
        <s v="2011040011100021"/>
        <s v="2011706016110003"/>
      </sharedItems>
    </cacheField>
    <cacheField name="ผลผลิต">
      <sharedItems containsBlank="1" containsMixedTypes="0" count="25">
        <s v="ผู้สำเร็จการศึกษาด้านวิทยาศาสตร์และเทคโนโลยี"/>
        <s v="รายจ่ายค่าใช้จ่ายบุคลากรภาครัฐ ยกระดับคุณภาพการศึกษาและการเรียนรู้ตลอดชีวิต"/>
        <s v="ผู้สำเร็จการศึกษาด้านวิทยาศาสตร์สุขภาพ"/>
        <s v="ผู้สำเร็จการศึกษาด้านสังคมศาสตร์"/>
        <s v="ผลงานวิจัยเพื่อสร้างองค์ความรู้"/>
        <s v="โครงการสนับสนุนค่าใช้จ่ายในการจัดการศึกษาตั้งแต่ระดับอนุบาลฯ"/>
        <m/>
        <s v="โครงการเตรียมความพร้อมสู่ประชาคมอาเซียน"/>
        <s v="ผลการให้บริการรักษาพยาบาลและส่งเสริมสุขภาพเพื่อการศึกษาและวิจัย"/>
        <s v="เบิกแทน"/>
        <s v="โครงการพัฒนาศักยภาพบุคลากรด้านการท่องเที่ยง"/>
        <s v="ผลงานการให้การบริการวิชาการ"/>
        <s v="โครงการพัฒนาศักยภาพบุคลากรด้านการท่องเที่ยว"/>
        <s v="โครงการเตรียมความพร้อมสู่ประชาคมอาเซียนค่าใช้จ่ายเดินทางไปราชการ"/>
        <s v="ผลงานการให้บรอการรักษาพยาบาลและส่งเสริมสุขภาพเพื่อการศึกษาและวิจัย"/>
        <s v="ผลงานการให้บริการรักษาพยาบาลและส่งเสริมสุขภาพเพื่อการศึกษาและวิจัย"/>
        <s v="ผลงานทำนุบำรุงศิลปวัฒนธรรม"/>
        <s v="งบกลาง"/>
        <s v="โครงการผลิตแพทย์และพยาบาลเพิ่ม"/>
        <s v="ผู้สำเร็จการศึกษาทางด้านสังคมศาสตร์"/>
        <s v="โครงการสนับสนุนค่าใช้จ่ายในการจัดการศึกษาตั้งแต่ระดับอนุบาลจนจบการศึกษาขั้นพื้นฐาน"/>
        <s v="โครงการสนับสนุนค่าใช้จ่ายในการจัดการศึกษาตั้งแต่ระดับอนุบาลจนจบการศึกษาขึ้นพื้นฐาน"/>
        <s v="ผลงานการให้บริการวิชาการ"/>
        <s v="เงินกัน"/>
        <s v="ผลงานวิจัยเพื่อถ่ายทอดเทคโนโลยี"/>
      </sharedItems>
    </cacheField>
    <cacheField name="คำอธิบาย">
      <sharedItems containsBlank="1" containsMixedTypes="0" count="317">
        <s v="อาคารปฎิบัติการรวม"/>
        <s v="รายจ่ายประจำ"/>
        <s v="คชจ.บุคลากร อัตราใหม่"/>
        <s v="ค่าตอบแทนสำหรับกำลังคนด้านสาธารณสุข (พตส)"/>
        <s v="หม้อนึ่งความดันไอน้ำ"/>
        <s v="เครื่องทำน้ำย็นสแตนเลส"/>
        <s v="เครื่องวิเคราะห์พื้นที่ผิว"/>
        <s v="เครื่องกระตุ้นการทำงานของกล้ามเนื้อ"/>
        <s v="ตู้จัดเก็บเคริองคอมพิวเตอร์และอุปกรณ์"/>
        <s v="เครื่องวัดการดูดกลืนแสง ชนิดแบบอัลตร้าไวโอเล็ตฯ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m/>
        <s v="ลู่วิ่งไฟฟ้า"/>
        <s v="กล้องจุลทรรศน์ 3 กระบอกตา"/>
        <s v="เครื่องวิเคราะห์พลังงานความร้อน"/>
        <s v="โครงการพัฒนากำลังคนด้านมนุษยศาสตร์และสังคสศาสตร์"/>
        <s v="เครื่องคอมพิวเตอร์"/>
        <s v="หม้อต้มแผ่นให้ความร้อน"/>
        <s v="เตียงฝึกยืนแบบใช้ไฟฟ้า"/>
        <s v="เตียงไม้มาตรฐานชนิดสูง"/>
        <s v="เครื่องออกกำลังกายแบบกรรเชียงนก"/>
        <s v="อาคารศูนย์เครื่องมือกลางและปฎิบัติการเทคโนโลยีชีวภาพ"/>
        <s v="เตาไมโครเวฟ"/>
        <s v="เครื่องมือตรวจหู ตา"/>
        <s v="ค่าจัดการเรียนการสอน"/>
        <s v="ค่ากิจกรรมพัฒนาผู้เรียน"/>
        <s v="ระบบภาพและเสียงห้องสัมมนา"/>
        <s v="รถเข็นพยาบาลฉุกเฉิน 4 ลิ้นชัก"/>
        <s v="ตู้เก็บเครื่องมือแพทย์แบบ 2 บานประตู"/>
        <s v="ปรับปรุงระบบจัดการของสียและขยะอันตราฯ"/>
        <s v="ปรับปรุงบริเวณโดยรอบสนามกีฬาหอพักนักศึกษา"/>
        <s v="เงินอุดหนุนโครงการแข่งขันกีฬามหาวิทยาลัย"/>
        <s v="ชุดเครื่องวัดความเข้มแสง"/>
        <s v="ตู้บ่มเชื้อแบบควบคุมอุณหภูมิ"/>
        <s v="เครื่องวัดปริมาณสารพันธุกรรม"/>
        <s v="กล้องจุลทรรศน์สำหรับงานพื้นมืด"/>
        <s v="เครื่องวิเคราะห์ส่วนประกอบของร่างกาย"/>
        <s v="ชุดเครื่องมือประกอบการให้คำแนะนำผู้ป่วย"/>
        <s v="งบอุดหนุนค่าใช้จ่ายโครงการพัฒนากำลังคนด้านมนุษยศาสตร์ฯ"/>
        <s v="เงินอุดหนุนโครงการมหาวิทยาลัยกับชุมชนเพื่อการบริการวิชาการฯ"/>
        <s v="ตู้อบลมร้อน"/>
        <s v="เครื่องทำน้ำกลั่น"/>
        <s v="ชุดบรรจุแคปซูลกึ่งอัตโนมัติ"/>
        <s v="เครื่องสำหรับบริหารขาและเข่า"/>
        <s v="ชุดเครื่องวิเคราะห์หาปริมาณไนโตรเจน"/>
        <s v="เงินอุดหนุนโครงการประชุมวิชาการระดับชาติละระดับนานาชาติ"/>
        <s v="เครื่องชั่ง 6 ตำแหน่ง"/>
        <s v="เครื่องแยกวิเคราะห์สารพันุกรรมในแนวนอน"/>
        <s v="ชุดอุปกรณ์หัววัดค่าความเป็นกรดด่างและการนำไฟฟ้า"/>
        <s v="เงินอุดหนุนโครงการประชุมวิชาการระดับชาติและระดับนานาชาติ"/>
        <s v="ตู้แช่เย็น 3 ประตู"/>
        <s v="อาคารหอพักแพทย์และพยาบาล"/>
        <s v="เครื่องออกกำลังกายแบบเดินวิ่งวงรี"/>
        <s v="เงินอุดหนุนค่าใช้จ่ายโครงการพัฒนากำลังคนด้านวิทยาศาสตร์ ระยะที่ 2"/>
        <s v="เครื่องชั่งไฟฟ้า"/>
        <s v="เก้าอี้พนักพิงต่ำ"/>
        <s v="เครื่องหลอมพาราฟิน"/>
        <s v="เคาเตอร์ประชาสัมพันธ์"/>
        <s v="เก้าอี้ประจำห้องประชุมใหญ่"/>
        <s v="เครื่องวัดความขุ่นและคลอรีน"/>
        <s v="เคริองตรวจวิเคราะห์ฮีโมโกลบิน"/>
        <s v="ตู้บ่มเพาะเชื้อภายใต้สภาวะควบคุม"/>
        <s v="เงินอุดหนุนบริการวิชาการด้านสุขภาพ"/>
        <s v="ตู้เย็น-40 องศาเซลเซียส"/>
        <s v="เครื่องวัดลักษณะเนื้อสัมผัส"/>
        <s v="เครื่องกลั่นน้ำและทำน้ำกลั่น"/>
        <s v="เครื่องวัดปริมาณน้ำ"/>
        <s v="ชุดบริหารดัมเบลแถวคู่"/>
        <s v="ตู้เสื้อผ้าบานเลื่อนกระจก"/>
        <s v="เครื่องปั่นเหวี่ยงตกตะกอนความเร็วสูง"/>
        <s v="เคริ่องฆ่าเชื้อสำหรับอาหารเลี้ยงเชื้อ"/>
        <s v="เครื่องวัดการดูดกลืนแสงชนิดช่วงคลื่นสั้น"/>
        <s v="โครงการอาคารศูนย์การศึกษาและวิจัยทางการแพทย์"/>
        <s v="เครื่องบด"/>
        <s v="เครื่องสแกนนิ้วมือ"/>
        <s v="กล้องสเตอริโอชนิด 3 กระบอกตา"/>
        <s v="เครื่องเพิ่มปริมาณสารพันธุกรรมฯ"/>
        <s v="เงินอุดหนุนค่าใช้จ่ายสำหรับนักศึกษาพิการในสถานศึกษาระดับอุดมศึกษา"/>
        <s v="เครื่องวิเคราะห์กรดอะมิโน"/>
        <s v="เครื่องชั่งน้ำหนักเด็กทารก"/>
        <s v="เตาเผาอุณหภูมิสูง"/>
        <s v="แผ่นเคลื่อนย้ายผู้ป่วย"/>
        <s v="ตู้เหล็ก"/>
        <s v="ตู้ชีวนิรภัย"/>
        <s v="ปรับปรุงกลุ่มสนามกีฬา"/>
        <s v="ตู้แช่แข็งควบคุมอุณหภูมิ"/>
        <s v="วงล้อบริหารหัวไหล่และแขน"/>
        <s v="อาหารหอพักแพทย์และพยาบาล"/>
        <s v="เครื่องวัดกำลังหลังและขา"/>
        <s v="เครื่องถ่ายภาพเจลฯ"/>
        <s v="เครื่องทำแห้งภายใต้ความเย็นและสูญญากาศ"/>
        <s v="อ่างน้ำมันควบคุมอุณหภูมิ"/>
        <s v="เงินอุดหนุนโครงการอาสาพัฒนาชนบท"/>
        <s v="ตู้บ่มเพาะเชื้อภายใต้ก๊าซคาร์บอนไดออกไซด์"/>
        <s v="ระบบฐานข้อมูลเพื่อการบริหารจัดการของมหาวิทยาลัย"/>
        <s v="เครื่องเขย่าแบบวงกลม"/>
        <s v="โต๊ะทำงานเหล็ก 4 ฟุต"/>
        <s v="โต๊ะประชุม 8-10 ที่นั่ง"/>
        <s v="ชุดเครื่องสียงประจำห้องประชุมใหญ่"/>
        <s v="เครื่องวิเคราะห์สารโดยใช้แสงอินฟราเรด"/>
        <s v="ทีวีจอแบนพร้อมขายึด"/>
        <s v="เครื่องกวนให้ความร้อน"/>
        <s v="รถเข็นของแบบตาข่าย 4 ด้าน"/>
        <s v="เก้าอี้ฝึกดัมเบลแบบปรับระดับได้"/>
        <s v="เงินอุดหนุนค่าใช้จาสยโครงการสนับสนุนทุนการศึกษาต่อระดับปริญญาตรีในประเทศ"/>
        <s v="เงินอุดหนุนค่าใช้จ่ายโครงการสนับสนุนทุนการศึกษาต่อระดับปริญญาตรีในประเทศ"/>
        <s v="เครื่องฉายภาพทึบแสง"/>
        <s v="เครื่องกวนสารด้วยแม่เหล็ก"/>
        <s v="เครื่องวัดความเป็นกรดด่าง"/>
        <s v="เครื่องวิเคราะห์หาความชื้น"/>
        <s v="จักรยานออกกำลังกาบแบบวัดพลังงานได้"/>
        <s v="ปรับปรุงระบบจราจรและไฟ้ฟ้าแสงสว่าง"/>
        <s v="เครื่องให้การรักษาด้วยคลื่นอัลตร้าซาวด์ร่วมกับกระแสไฟฟ้า"/>
        <s v="ปั๊มสูญญากาศ"/>
        <s v="เงินอุดหนุนการผลิตแพทย์เพิ่ม"/>
        <s v="อาคารศูนย์การศึกษาละวิจัยทางการแพทย์"/>
        <s v="โต๊ะปฎิบัติการติดผนัง"/>
        <s v="เตียงไม้มาตรฐานชนิดเตี้ย"/>
        <s v="ปรุบปรุงด้านสถาปัตยกรรมและเพิ่มพื้นที่ใช้สอยฯ"/>
        <s v="ชุดฉากกั้นห้อง"/>
        <s v="ชุดถังใส่ไนโตรเจนเหลว"/>
        <s v="เครื่องแยกสารด้วยกระแสไฟฟ้า"/>
        <s v="ตู้เย็น"/>
        <s v="ตู้อบความร้อน"/>
        <s v="เครื่องชั่ง 4 ตำแหน่ง"/>
        <s v="เครื่องเขย่าสารละลายแนวตั้ง"/>
        <s v="เครื่องอ่านปฎิกริยาบนไมโครเพลท"/>
        <s v="เงินอุดหนุนโครงการทำนุบำรุงศิลปวัฒนธรรม"/>
        <s v="เงินอุดหนุรโครงการทำนุบำรุงศิลปวัฒนธรรม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กล้องจุลทรรศน์หัวกลม"/>
        <s v="ชุดโต๊ะทำงานพร้อมเก้าอี้"/>
        <s v="เครื่องคอมพิวเตอร์แม่ข่าย"/>
        <s v="ชุดอุปกรณ์ดูดถ่ายสารอัตโนมัติ"/>
        <s v="เครื่องวัดการดูดกลืนแสงช่วงยูวี-วิสิเบิ้ลฯ"/>
        <s v="เงินอุดหนุนค่าใช้จ่ายโครงการพัฒนากำลังคนด้านมนุษยศาสตร์และสังคมศาสตร์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เครื่องกำเนิดไฟฟ้า"/>
        <s v="เครื่องแก๊สโครมาโทกราฟี"/>
        <s v="อาคารเฉลิมพระเกียรติ 84 พรรษา"/>
        <s v="เครื่องเขย่าสารโดยใช้เสียงความถี่สูง"/>
        <s v="ค่าเครื่องแบบนักเรียน"/>
        <s v="บาร์คู่ขนานสำหรับเดิน"/>
        <s v="ชุดคอมพิวเตอร์พร้อมเครื่องพิมพ์"/>
        <s v="เครื่องทดสอบและบริหารกล้ามเนื้อเหยียดศอก"/>
        <s v="จักรยานวัดสมรรถภาพ"/>
        <s v="ตู้แช่อุณหภิมิต่ำ-86 อวศา"/>
        <s v="ชุดออกกำลังกายฯ"/>
        <s v="ตู้เก็บเครื่องแก้ว"/>
        <s v="ปรับปรุงกลุ่มอาคารชุดพักอาศัย"/>
        <s v="เครื่องวัดแรงบีบมือ"/>
        <s v="เคาร์เตอร์พร้อมเก้าอี้บาร์"/>
        <s v="เครื่องสลับควบคุมเซิร์ฟเวอร์"/>
        <s v="ม้าเอียงโค้งฝึกกล้ามเนื้อหน้าท้อง"/>
        <s v="เครื่องทดสอบและบริหารกล้ามเนื้อเหยียดข้อเข่า"/>
        <s v="ไมโครเพลทรีดเดอร์"/>
        <s v="เงินอุดหนุนเพื่อเป็นทุนการศึกษา"/>
        <s v="อาคารศูนย์การศึกษาและวิจัยทางการแพทย์"/>
        <s v="เงินอุดหนุนเป็นค่าใช้จ่ายโครงการแนะแนวทางการศึกษา"/>
        <s v="ตู้ 2 บาน อะคริลิค"/>
        <s v="เงินอุดหนุนการวิจัย"/>
        <s v="เครื่องวัดความหนืดแบบรวดเร็ว"/>
        <s v="เครื่องเหวี่ยงสารให้ตกตะกอน"/>
        <s v="เครื่องฝึกกล้ามเนื้อหลังส่วนบน"/>
        <s v="ชุดเครื่องมือพื้นฐานงานฟาร์มการเกษตร"/>
        <s v="ตู้แช่เย็น 2 ประตู"/>
        <s v="ชุดควบคุมสภาวะแวดล้อม"/>
        <s v="เครื่องปั่นทางธนาคารเลือด"/>
        <s v="โต๊ะโค้งวางเครื่องมือแพทย์"/>
        <s v="โครงการปรับปรุงภูมิทัศน์โดยรอบฯ"/>
        <s v="เงินอุดหนุนโครงการเตรียมความพร้อมสู่ประชาคมอาเซียน"/>
        <s v="ค่าอุปกรณ์การเรียน"/>
        <s v="โครงการปรับปรุงอาคารสำนักงานอธิการบดีและระบบป้าย"/>
        <s v="ตู้บ่มเชื้อ"/>
        <s v="รอกคู่เหนือศีรษะ"/>
        <s v="เก้าอี้ฝึกกล้ามเนื้อหน้าท้อง"/>
        <s v="เครื่องวัดการดูดกลืนแสงช่วงยูวีวิสิเบิ้ลชนิดลำแสงคู่"/>
        <s v="เงินอุดหนุนโครงการพัฒนาศักยภาพบุคลากรด้านการท่องเที่ยว"/>
        <s v="เครื่องจ่ายของเหลว"/>
        <s v="ปรับปรุงโรงอาหารกลาง"/>
        <s v="เครื่องตรวจวัดทางเคมีไฟฟ้า"/>
        <s v="เครื่องแก๊สโครมาโตกราฟ"/>
        <s v="กล้องจุลทรรศน์หัวตั้งชนิด 3 กระบอกตา"/>
        <s v="ค่าตอบแทนสำหรับกำลังคนด้านสาธารณสุข (พตส.)"/>
        <s v="อุดหนุนทั่วไป"/>
        <s v="ตู้แช่เยือกแข็ง"/>
        <s v="อุปกรณ์กระจายสัญญาณ"/>
        <s v="ระบบเสียง/ภาพในห้องประชุม"/>
        <s v="เงินอุดหนุนการผลิตพยาบาลเพิ่ม"/>
        <s v="สิ่งก่อสร้างที่มีราคาต่อหน่วยต่ำกว่า 10 ล้านบาท"/>
        <s v="เครื่องกระจายสัญญาณไวเลส"/>
        <s v="เครื่องทำน้ำแข็ง"/>
        <s v="ตู้บ่มเชื้อแบบเขย่า"/>
        <s v="อิเลกโทรโฟรีซีสในแนวนอน"/>
        <s v="ชุดเครื่องมือระบุพิกัดทางภูมิศาสตร์"/>
        <s v="เงินอุดหนุนสำหรับโครงการอาสาพัฒนาชนบท"/>
        <s v="เครื่องวัดไขมันใต้ผิวหนัง"/>
        <s v="ชุดโต๊ะเก้าอี้ประจำห้องสัมมนา"/>
        <s v="เงินอุดหนุนโครงการบริการวิชาการแก่ชุมชน"/>
        <s v="ชุดเครื่องมือสำหรับทำโปรตีนอิเลคโตรโฟเรซีส"/>
        <s v="เงินอุดหนุนสำหรับโครงการประชุมวิชาการระดับชาติและระดับนานาชาติ"/>
        <s v="เคริองวัดสีฯ"/>
        <s v="เครื่องทำน้ำร้อน-เย็น"/>
        <s v="ตู้ปลอดเชื้อปล่อยลมในแนวนอน"/>
        <s v="ตู้อบลมเย็น"/>
        <s v="เครื่องทำน้ำบริสุทธิ์"/>
        <s v="ชุดล้างตัวล้างตาฉุกเฉิน"/>
        <s v="ปรับปรุงสายไฟฟ้าและสายสัญญาณ"/>
        <s v="เครื่องวิเคราะห์องค์ประกอบน้ำนม"/>
        <s v="ชุดเครื่องนับจำนวนอนุภาคขนาดเล็ก"/>
        <s v="เงินอุดหนุนโครงการปฎิรูปหลักสูตรสื่อฯ"/>
        <s v="ชุดทดลองการแยกด้วยเครื่องกรอง"/>
        <s v="ชุดเครื่องมือวัดสัญญาณทางไฟฟ้า"/>
        <s v="เครื่องบ่มเขย่าแบบควบคุมอุณหภูมิ"/>
        <s v="เงินอุดหนุนโครงการแนะแนวทางการศึกษา"/>
        <s v="เครื่องทดสอบและบริหารกล้ามเนื้อบริเวณศอกและแขน"/>
        <s v="บาร์เบล"/>
        <s v="ตู้ปลอดเชื้อ"/>
        <s v="เครื่องวัดกรดด่าง"/>
        <s v="อุปกรณ์ยืดเหยียดกล้ามเนื้อ"/>
        <s v="เครื่องวิเคราะห์ขนาดอนุภาค"/>
        <s v="ค่าตอบแทนรายเดือน"/>
        <s v="โปรเจคเตอร์พร้อมฉาก"/>
        <s v="เครื่องวัดความจุปอดฯ"/>
        <s v="ปรับปรุงอาคารเรียนรวม 3"/>
        <s v="เคริ่องฆ่าเชื้อด้วยไอน้ำ"/>
        <s v="เครื่องทำให้เซลล์แตกโดยใช้ความดันสูง"/>
        <s v="ค่าจ้างชั่วคราว"/>
        <s v="อ่างควบคุมอุณหภูมิ"/>
        <s v="เตียงสำหรับดัดดึงข้อต่อและกระดูก"/>
        <s v="เครื่องวัดสีผลิตภัณฑ์เครื่องสำอางและยา"/>
        <s v="เงินอุดหนุนเป็นค่าใช้จ่ายโครงการพัฒนากำลังคนด้านวิทยาศาสตร์ ระยะที่ 2 (ทุนเรียนดีวิทยาศาสตร์แห่งประเทศไทย)"/>
        <s v="เครื่องปั่นเหวียงควบอุณหภูมิ"/>
        <s v="โต๊ะวางเครื่องมือแพทย์สแตนเลส"/>
        <s v="เครื่องให้การรักษาด้วยคลื่นอัลตร้าซาวด์"/>
        <s v="เครื่องให้การรักษาด้วยไฟฟ้าชนิดคลื่นสั่น"/>
        <s v="ชุดเครื่องมือเก็บตัวอย่างน้ำและวิเคราะห์ตุณภาพน้ำ"/>
        <s v="ชุดโซฟา"/>
        <s v="ตู้ Locker"/>
        <s v="เครื่องสำรองไฟฟ้า"/>
        <s v="กระจกเงาแบบมีฐานล้อติด"/>
        <s v="เครื่องเพาะเลี้ยงแบคทีเรียแบบไม่ต้องการออกซิเจน"/>
        <s v="ค่าหนังสือเรียน"/>
        <s v="เครื่องเตรียมเนื้อเยื่อ"/>
        <s v="เครื่องเหวี่ยงแบบ Swing out"/>
        <s v="เครื่องมือสำหรับบันทึกและพิมพ์ภาพแถบสารฯ"/>
        <s v="เงินอุดหนุนโครงการพัฒนาศักยภาพบุคลากรด้านการท่องเที่ยง"/>
        <s v="กล้องวงจรปิดอินฟาเรด"/>
        <s v="ปรับปรุงอาคารเรียนรวม 2"/>
        <s v="ค่าใช้จ่ายเดินทางไปราชการ"/>
        <s v="เครื่องกังหันตีอากาศน้ำเสีย"/>
        <s v="เครี่องทำความสะอาดเครื่องมือโดยใช้คลื่นความถี่สูง"/>
        <s v="เตาเผา"/>
        <s v="เครื่องบันทึกข้อมูล"/>
        <s v="เงินอุดหนุนสำหรับโครงการบริการวิชาการแก่ชุมชน"/>
        <s v="เครื่องดึงคอและหลัง"/>
        <s v="ปรับปรุงระบบโทรศัพท์"/>
        <s v="โครงการอาสาพัฒนาชนบท"/>
        <s v="งบอุดหนุนค่าใช้จ่ายบุคลากร"/>
        <s v="ค่าใช่จ่ายบุคลากร อัตราเดิม"/>
        <s v="ค่าใช้จ่ายในการเดินทางต่างประเทศ"/>
        <s v="โครงการพัฒนากำลังคนด้านมนุษยศาสตร์ฯ"/>
        <s v="ปรับปรุงสนามฟุตบอลบริเวณหอพักนักศึกษา"/>
        <s v="เครื่องสกัดไขมัน"/>
        <s v="ตู้ควบคุมอุณหภูมิ"/>
        <s v="คชจ.บุคลากร อัตราเดิม"/>
        <s v="ชุดอุปกรณ์ภาพและเสียง"/>
        <s v="ชุดอุปกรณ์การสอนด้านการออกแบบเซรามิก"/>
        <s v="ตู้ปฎิบัติการปลอดเชื้อ"/>
        <s v="เครื่องเคลื่อนย้ายโปรตีนแบบกึ่งแห้ง"/>
        <s v="เครื่องเขย่า"/>
        <s v="ระบบโทรศัพท์แบบ VOIP"/>
        <s v="ตู้แข่แข็งอุณหภูมิติดลบ"/>
        <s v="บันไดเข้ามุมสำหรับฝึกก้าว"/>
        <s v="เครื่องทดสอบและบริหารกล้ามเนื้องอข้อเข่า"/>
        <s v="ชุดโต๊ะประชุมพร้อมเก้าอี้"/>
        <s v="รายการงบประจำ"/>
        <s v="เครื่องดูดความชื้น"/>
        <s v="ปรับปรุงอาคารปฎิบัติการเทคโนโลยีชีวภาพฯ"/>
        <s v="เครื่องวิเคราะห์เยื่อใยแบบกึ่งอัตโนมัติ"/>
        <s v="เครื่องระเหย"/>
        <s v="ชุดตู้บานเลื่อน"/>
        <s v="เครื่องวัดออสโมลาริตี้"/>
        <s v="เครื่องปั๊มน้ำเครื่องยนต์แรงสูง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เครื่องโทรสาร"/>
        <s v="เครื่องอ่านบาร์โค๊ด"/>
        <s v="เครื่องไมโครเอนแคปซูเลเตอร์"/>
        <s v="เครื่องให้การรักษาโดยใช้กระแสไฟฟ้า"/>
        <s v="เครื่องสำหรับวิเคราะห์ปริมาณสารด้วยคลื่นแสงฯ"/>
        <s v="ถังออกซิเจน 6 คิว"/>
        <s v="เครื่องวัดการดูดกลืนแสงฯ"/>
        <s v="เครื่องวัดความอ่อนตัวด้านหน้า"/>
        <s v="ชุดอุปกรณ์การสอนด้านการออกแบบสิ่งทอและแฟชั่น"/>
        <s v="ตู้เก็บสารเคมีแบบแยก"/>
        <s v="เครื่องแยกชนิดและปริมาณสารฯ"/>
        <s v="ชุดเครื่องปั่นเหวี่ยงแบบตั้งโต๊ะ"/>
        <s v="เงินอุดหนุนสำหรับโครงการแนะแนวทางการศึกษา"/>
        <s v="ชุดโต๊ะรับรอง"/>
        <s v="ชุดฝึกกล้ามเนื้อรวม"/>
        <s v="เครื่องโฮโมจิไนเซอร์"/>
        <s v="ชุดคอมพิวเตอร์ตั้งโต๊ะ"/>
        <s v="เครื่องแก๊สโครมาโทกราฟฯ"/>
        <s v="ชุดถ่ายภาพเจลพร้อมซอฟแวร์"/>
        <s v="ชุดเครื่องมือพื้นฐานวิทยาการมล็ดพันธุ์"/>
        <s v="เครื่องมือวิเคราะห์หาปริมาณธาตุและโลหะฯ"/>
        <s v="เงินอุดหนุนการศึกษาสำหรับนักศึกษาคณะเภสัชศาสตร์"/>
        <s v="อาคารจ่ายกลาง"/>
        <s v="เครื่อง Hotplate"/>
        <s v="เม็ดเหล็กในถุงหนังฯ"/>
        <s v="อุปกรณ์สำหรับจัดเก็บข้อมูลภายนอก"/>
        <s v="เครื่องอัลต้าโซนิก"/>
        <s v="เครื่องดูดสารเคมีอัตโนมัติ"/>
        <s v="เงินอุดหนุนโครงการพัฒนากำลังคนด้านวิทยาศาสตร์"/>
        <s v="เงินอุดหนุนเป็นค่าใช้จ่ายโครงการทุนการศึกษาเฉลิมราชกุมารี"/>
        <s v="ชุดเครื่องโครมาโตกราฟีวิเคราะห์และแยกสารโดยใช้ความดันสูง (HPLC)"/>
        <s v="เงินอุดหนุนเป็นค่าใช้จ่ายโครงการพัฒนากำลังคนด้านวิทยาศาสตร์ ระยะที่ 2"/>
      </sharedItems>
    </cacheField>
    <cacheField name="คณะ/หน่วยงาน">
      <sharedItems containsBlank="1" containsMixedTypes="0" count="30">
        <s v="หน่วยงานกลาง"/>
        <s v="เภสัชศาสตร์"/>
        <s v="บริหารศาสตร์"/>
        <s v="วิทยาศาสตร์"/>
        <s v="เกษตรศาสตร์"/>
        <s v="รัฐศาสตร์"/>
        <s v="ว.แพทย์ฯ"/>
        <s v="วิศวกรรมศาสตร์"/>
        <s v="สำนักคอมฯ"/>
        <s v="ศิลปประยุกต์ฯ"/>
        <s v="ศิลปศาสตร์"/>
        <s v="สำนักวิทย์ฯ"/>
        <s v="นิติศาสตร์"/>
        <s v="พยาบาลศาสตร์"/>
        <m/>
        <s v="วิทยาลัยแพทย์และการสาธารณสุข"/>
        <s v="สำนักบริหารทรัพย์สิน"/>
        <s v="ว.มุกดาหาร"/>
        <s v="สำนักวิทยบริการ"/>
        <s v="เงินอุดหนุนการผลิตแพทย์เพิ่ม"/>
        <s v="มุกดาหาร"/>
        <s v="ว.แพทยศาสตร์ฯ"/>
        <s v="ศิลปประยุกต์และการออกแบบ"/>
        <s v="สำนักวิทย์"/>
        <s v="สำนักทรัพย์สิน"/>
        <s v="ค่าจ้างชั่วคราว"/>
        <s v="สำนักคอมพิวเตอร์ฯ"/>
        <s v="สำนักทรัพย์สินฯ"/>
        <s v="วิทยาเขตมุกดาหาร"/>
        <s v="สำนักคอมพิวเตอร์"/>
      </sharedItems>
    </cacheField>
    <cacheField name="ฎีกา">
      <sharedItems containsMixedTypes="1" containsNumber="1" containsInteger="1" count="1821">
        <s v="0001/60"/>
        <s v="0003/60"/>
        <s v="0004/60"/>
        <s v="0005/60"/>
        <s v="0006/60"/>
        <s v="0007/60"/>
        <s v="0008/60"/>
        <s v="0009/60"/>
        <s v="0010/60"/>
        <s v="0011/60"/>
        <s v="0016/60"/>
        <s v="0017/60"/>
        <s v="0018/60"/>
        <s v="0021/60"/>
        <s v="0022/60"/>
        <s v="0023/60"/>
        <s v="0024/60"/>
        <s v="0025/60"/>
        <s v="0026/60"/>
        <s v="0027/60"/>
        <s v="0028/60"/>
        <s v="0029/60"/>
        <s v="0030/60"/>
        <s v="0031/60"/>
        <s v="0032/60"/>
        <s v="0033/60"/>
        <s v="0034/60"/>
        <s v="0035/60"/>
        <s v="0036/60"/>
        <n v="2266"/>
        <n v="2136"/>
        <n v="2027"/>
        <n v="1962"/>
        <n v="1897"/>
        <n v="1832"/>
        <n v="1702"/>
        <n v="1637"/>
        <n v="1572"/>
        <n v="1507"/>
        <n v="1442"/>
        <n v="1377"/>
        <n v="2723"/>
        <n v="1312"/>
        <n v="2593"/>
        <n v="1247"/>
        <n v="2463"/>
        <n v="1182"/>
        <n v="2333"/>
        <n v="1117"/>
        <n v="2203"/>
        <n v="1052"/>
        <n v="2073"/>
        <n v="2790"/>
        <n v="2660"/>
        <n v="2530"/>
        <n v="2400"/>
        <n v="2270"/>
        <n v="2140"/>
        <n v="2029"/>
        <n v="1964"/>
        <n v="1899"/>
        <n v="1769"/>
        <n v="1704"/>
        <n v="1639"/>
        <n v="1574"/>
        <n v="1509"/>
        <n v="1444"/>
        <n v="2857"/>
        <n v="1379"/>
        <n v="2727"/>
        <n v="1314"/>
        <n v="2597"/>
        <n v="1249"/>
        <n v="2467"/>
        <n v="1184"/>
        <n v="2337"/>
        <n v="1119"/>
        <n v="2207"/>
        <n v="1054"/>
        <n v="2077"/>
        <n v="2794"/>
        <n v="2664"/>
        <n v="2534"/>
        <n v="2404"/>
        <n v="2274"/>
        <n v="2144"/>
        <n v="2031"/>
        <n v="1966"/>
        <n v="1901"/>
        <n v="1706"/>
        <n v="1641"/>
        <n v="1576"/>
        <n v="1511"/>
        <n v="1446"/>
        <n v="2861"/>
        <n v="1381"/>
        <n v="1316"/>
        <n v="2601"/>
        <n v="1251"/>
        <n v="2471"/>
        <n v="2341"/>
        <n v="1121"/>
        <n v="2211"/>
        <n v="1056"/>
        <n v="2081"/>
        <n v="2798"/>
        <n v="2668"/>
        <n v="2538"/>
        <n v="2408"/>
        <n v="2278"/>
        <n v="2148"/>
        <n v="2033"/>
        <n v="1903"/>
        <n v="1838"/>
        <n v="1708"/>
        <n v="1643"/>
        <n v="1578"/>
        <n v="1513"/>
        <n v="1448"/>
        <n v="2865"/>
        <n v="1383"/>
        <n v="2735"/>
        <n v="1318"/>
        <n v="2605"/>
        <n v="1253"/>
        <n v="2475"/>
        <n v="2345"/>
        <n v="1123"/>
        <n v="2215"/>
        <n v="1058"/>
        <n v="2085"/>
        <n v="2802"/>
        <n v="2542"/>
        <n v="2412"/>
        <n v="2282"/>
        <n v="2152"/>
        <n v="2035"/>
        <n v="1970"/>
        <n v="1905"/>
        <n v="1840"/>
        <n v="1710"/>
        <n v="1645"/>
        <n v="1580"/>
        <n v="1515"/>
        <n v="1450"/>
        <n v="1385"/>
        <n v="2739"/>
        <n v="1320"/>
        <n v="2609"/>
        <n v="1255"/>
        <n v="2479"/>
        <n v="1190"/>
        <n v="2349"/>
        <n v="1125"/>
        <n v="2219"/>
        <n v="1060"/>
        <n v="2089"/>
        <n v="977"/>
        <n v="2806"/>
        <n v="2546"/>
        <n v="2416"/>
        <n v="2286"/>
        <n v="2037"/>
        <n v="1972"/>
        <n v="1907"/>
        <n v="1842"/>
        <n v="1712"/>
        <n v="1647"/>
        <n v="1582"/>
        <n v="1517"/>
        <n v="1387"/>
        <n v="2743"/>
        <n v="1322"/>
        <n v="2613"/>
        <n v="1257"/>
        <n v="2483"/>
        <n v="1192"/>
        <n v="2353"/>
        <n v="1127"/>
        <n v="1062"/>
        <n v="2093"/>
        <n v="978"/>
        <n v="2810"/>
        <n v="2550"/>
        <n v="2420"/>
        <n v="2290"/>
        <n v="2160"/>
        <n v="1974"/>
        <n v="1909"/>
        <n v="1844"/>
        <n v="1714"/>
        <n v="1584"/>
        <n v="1519"/>
        <n v="1389"/>
        <n v="2747"/>
        <n v="1324"/>
        <n v="2617"/>
        <n v="2487"/>
        <n v="1194"/>
        <n v="1129"/>
        <n v="2227"/>
        <n v="1064"/>
        <n v="2097"/>
        <n v="979"/>
        <n v="2814"/>
        <n v="2554"/>
        <n v="2424"/>
        <n v="2294"/>
        <n v="2164"/>
        <n v="1911"/>
        <n v="1846"/>
        <n v="1716"/>
        <n v="1651"/>
        <n v="1586"/>
        <n v="1521"/>
        <n v="1456"/>
        <n v="1391"/>
        <n v="2751"/>
        <n v="1326"/>
        <n v="2621"/>
        <n v="1261"/>
        <n v="2491"/>
        <n v="1196"/>
        <n v="2361"/>
        <n v="1131"/>
        <n v="2231"/>
        <n v="1066"/>
        <n v="2101"/>
        <n v="980"/>
        <n v="2818"/>
        <n v="2558"/>
        <n v="2428"/>
        <n v="2298"/>
        <n v="2168"/>
        <n v="1913"/>
        <n v="1848"/>
        <n v="1718"/>
        <n v="1653"/>
        <n v="1588"/>
        <n v="1523"/>
        <n v="1458"/>
        <n v="1393"/>
        <n v="2755"/>
        <n v="1328"/>
        <n v="2625"/>
        <n v="1263"/>
        <n v="2495"/>
        <n v="1198"/>
        <n v="2365"/>
        <n v="1133"/>
        <n v="2235"/>
        <n v="1068"/>
        <n v="2105"/>
        <n v="981"/>
        <n v="2822"/>
        <n v="2692"/>
        <n v="2562"/>
        <n v="2432"/>
        <n v="2302"/>
        <n v="2172"/>
        <n v="2045"/>
        <n v="1980"/>
        <n v="1915"/>
        <n v="1850"/>
        <n v="1655"/>
        <n v="1590"/>
        <n v="1525"/>
        <n v="1460"/>
        <n v="1395"/>
        <n v="2759"/>
        <n v="1330"/>
        <n v="2629"/>
        <n v="1265"/>
        <n v="2499"/>
        <n v="1200"/>
        <n v="1135"/>
        <n v="2239"/>
        <n v="1070"/>
        <n v="2109"/>
        <n v="982"/>
        <n v="917"/>
        <n v="2826"/>
        <n v="2696"/>
        <n v="2436"/>
        <n v="2306"/>
        <n v="2176"/>
        <n v="2047"/>
        <n v="1982"/>
        <n v="1917"/>
        <n v="1852"/>
        <n v="1722"/>
        <n v="1657"/>
        <n v="1592"/>
        <n v="1527"/>
        <n v="1462"/>
        <n v="1397"/>
        <n v="2763"/>
        <n v="1332"/>
        <n v="2633"/>
        <n v="1267"/>
        <n v="2503"/>
        <n v="1202"/>
        <n v="2373"/>
        <n v="1137"/>
        <n v="2243"/>
        <n v="1072"/>
        <n v="2113"/>
        <n v="983"/>
        <n v="918"/>
        <n v="2830"/>
        <n v="2700"/>
        <n v="2440"/>
        <n v="2310"/>
        <n v="2180"/>
        <n v="2050"/>
        <n v="1984"/>
        <n v="1919"/>
        <n v="1854"/>
        <n v="1789"/>
        <n v="1724"/>
        <n v="1659"/>
        <n v="1594"/>
        <n v="1529"/>
        <n v="2767"/>
        <n v="1334"/>
        <n v="2637"/>
        <n v="1269"/>
        <n v="2507"/>
        <n v="1204"/>
        <n v="2377"/>
        <n v="1139"/>
        <n v="2247"/>
        <n v="1074"/>
        <n v="2117"/>
        <n v="984"/>
        <n v="919"/>
        <n v="2834"/>
        <n v="2704"/>
        <n v="2574"/>
        <n v="2444"/>
        <n v="2314"/>
        <n v="2054"/>
        <n v="1986"/>
        <n v="1921"/>
        <n v="1856"/>
        <n v="1791"/>
        <n v="1726"/>
        <n v="1661"/>
        <n v="1596"/>
        <n v="1401"/>
        <n v="2771"/>
        <n v="1336"/>
        <n v="2641"/>
        <n v="2511"/>
        <n v="1206"/>
        <n v="2381"/>
        <n v="1141"/>
        <n v="2251"/>
        <n v="1076"/>
        <n v="2121"/>
        <n v="985"/>
        <n v="920"/>
        <n v="2838"/>
        <n v="2708"/>
        <n v="2578"/>
        <n v="2448"/>
        <n v="2318"/>
        <n v="2058"/>
        <n v="1988"/>
        <n v="1858"/>
        <n v="1793"/>
        <n v="1728"/>
        <n v="1663"/>
        <n v="1598"/>
        <n v="1533"/>
        <n v="1468"/>
        <n v="1403"/>
        <n v="1338"/>
        <n v="2645"/>
        <n v="1273"/>
        <n v="1208"/>
        <n v="2385"/>
        <n v="1143"/>
        <n v="2255"/>
        <n v="1078"/>
        <n v="2125"/>
        <n v="986"/>
        <n v="921"/>
        <n v="2842"/>
        <n v="2712"/>
        <n v="2582"/>
        <n v="2452"/>
        <n v="2322"/>
        <n v="2062"/>
        <n v="1990"/>
        <n v="1925"/>
        <n v="1860"/>
        <n v="1795"/>
        <n v="1730"/>
        <n v="1665"/>
        <n v="1600"/>
        <n v="1470"/>
        <n v="1405"/>
        <n v="2779"/>
        <n v="1340"/>
        <n v="2649"/>
        <n v="1275"/>
        <n v="2519"/>
        <n v="1210"/>
        <n v="2389"/>
        <n v="1145"/>
        <n v="2259"/>
        <n v="1080"/>
        <n v="2129"/>
        <n v="987"/>
        <n v="922"/>
        <n v="2716"/>
        <n v="2586"/>
        <n v="2456"/>
        <n v="2326"/>
        <n v="2066"/>
        <n v="1992"/>
        <n v="1927"/>
        <n v="1862"/>
        <n v="1797"/>
        <n v="1732"/>
        <n v="1667"/>
        <n v="1602"/>
        <n v="1472"/>
        <n v="1407"/>
        <n v="2783"/>
        <n v="1342"/>
        <n v="2653"/>
        <n v="1277"/>
        <n v="2523"/>
        <n v="1212"/>
        <n v="2393"/>
        <n v="1147"/>
        <n v="2263"/>
        <n v="1082"/>
        <n v="2133"/>
        <n v="988"/>
        <n v="923"/>
        <n v="2850"/>
        <n v="2720"/>
        <n v="2590"/>
        <n v="2460"/>
        <n v="2330"/>
        <n v="2070"/>
        <n v="1994"/>
        <n v="1929"/>
        <n v="1864"/>
        <n v="1799"/>
        <n v="1734"/>
        <n v="1669"/>
        <n v="1604"/>
        <n v="1539"/>
        <n v="1474"/>
        <n v="1409"/>
        <n v="2787"/>
        <n v="1344"/>
        <n v="2657"/>
        <n v="1279"/>
        <n v="2527"/>
        <n v="1214"/>
        <n v="2397"/>
        <n v="1149"/>
        <n v="2267"/>
        <n v="1084"/>
        <n v="2137"/>
        <n v="989"/>
        <n v="924"/>
        <n v="2854"/>
        <n v="2724"/>
        <n v="2594"/>
        <n v="2464"/>
        <n v="2334"/>
        <n v="2204"/>
        <n v="2074"/>
        <n v="1996"/>
        <n v="1931"/>
        <n v="1866"/>
        <n v="1801"/>
        <n v="1736"/>
        <n v="1671"/>
        <n v="1606"/>
        <n v="1541"/>
        <n v="1476"/>
        <n v="1411"/>
        <n v="2791"/>
        <n v="1346"/>
        <n v="2661"/>
        <n v="1281"/>
        <n v="2531"/>
        <n v="1216"/>
        <n v="2401"/>
        <n v="1151"/>
        <n v="2271"/>
        <n v="1086"/>
        <n v="2141"/>
        <n v="990"/>
        <n v="925"/>
        <n v="2858"/>
        <n v="2728"/>
        <n v="2598"/>
        <n v="2468"/>
        <n v="2338"/>
        <n v="2208"/>
        <n v="2078"/>
        <n v="1998"/>
        <n v="1933"/>
        <n v="1868"/>
        <n v="1803"/>
        <n v="1738"/>
        <n v="1673"/>
        <n v="1608"/>
        <n v="1543"/>
        <n v="1478"/>
        <n v="1413"/>
        <n v="2795"/>
        <n v="2665"/>
        <n v="1283"/>
        <n v="2535"/>
        <n v="1218"/>
        <n v="2405"/>
        <n v="1153"/>
        <n v="2275"/>
        <n v="1088"/>
        <n v="2145"/>
        <n v="991"/>
        <n v="926"/>
        <n v="2602"/>
        <n v="2472"/>
        <n v="2342"/>
        <n v="2212"/>
        <n v="2082"/>
        <n v="2000"/>
        <n v="1935"/>
        <n v="1870"/>
        <n v="1805"/>
        <n v="1740"/>
        <n v="1675"/>
        <n v="1545"/>
        <n v="1480"/>
        <n v="1415"/>
        <n v="2799"/>
        <n v="1350"/>
        <n v="2669"/>
        <n v="1285"/>
        <n v="2539"/>
        <n v="1220"/>
        <n v="2409"/>
        <n v="1155"/>
        <n v="2279"/>
        <n v="1090"/>
        <n v="2149"/>
        <n v="1025"/>
        <n v="992"/>
        <n v="927"/>
        <n v="2866"/>
        <n v="2736"/>
        <n v="2606"/>
        <n v="2476"/>
        <n v="2346"/>
        <n v="2216"/>
        <n v="2086"/>
        <n v="2002"/>
        <n v="1937"/>
        <n v="1872"/>
        <n v="1807"/>
        <n v="1742"/>
        <n v="1677"/>
        <n v="1547"/>
        <n v="1482"/>
        <n v="1417"/>
        <n v="2803"/>
        <n v="1352"/>
        <n v="1287"/>
        <n v="2543"/>
        <n v="1222"/>
        <n v="2413"/>
        <n v="1157"/>
        <n v="2283"/>
        <n v="1092"/>
        <n v="2153"/>
        <n v="1027"/>
        <n v="993"/>
        <n v="928"/>
        <n v="2740"/>
        <n v="2610"/>
        <n v="2480"/>
        <n v="2350"/>
        <n v="2220"/>
        <n v="2090"/>
        <n v="2004"/>
        <n v="1939"/>
        <n v="1874"/>
        <n v="1809"/>
        <n v="1614"/>
        <n v="1549"/>
        <n v="1484"/>
        <n v="1419"/>
        <n v="2807"/>
        <n v="1354"/>
        <n v="1289"/>
        <n v="2547"/>
        <n v="1224"/>
        <n v="2417"/>
        <n v="1159"/>
        <n v="2287"/>
        <n v="1094"/>
        <n v="2157"/>
        <n v="1029"/>
        <n v="994"/>
        <n v="929"/>
        <n v="2744"/>
        <n v="2614"/>
        <n v="2484"/>
        <n v="2354"/>
        <n v="2094"/>
        <n v="2006"/>
        <n v="1941"/>
        <n v="1876"/>
        <n v="1811"/>
        <n v="1746"/>
        <n v="1681"/>
        <n v="1616"/>
        <n v="1551"/>
        <n v="1486"/>
        <n v="1421"/>
        <n v="2811"/>
        <n v="1356"/>
        <n v="1291"/>
        <n v="2551"/>
        <n v="1226"/>
        <n v="2421"/>
        <n v="1161"/>
        <n v="2291"/>
        <n v="1096"/>
        <n v="2161"/>
        <n v="1031"/>
        <n v="995"/>
        <n v="930"/>
        <n v="2748"/>
        <n v="2618"/>
        <n v="2488"/>
        <n v="2358"/>
        <n v="2228"/>
        <n v="2098"/>
        <n v="2008"/>
        <n v="1943"/>
        <n v="1878"/>
        <n v="1813"/>
        <n v="1748"/>
        <n v="1683"/>
        <n v="1618"/>
        <n v="1553"/>
        <n v="1488"/>
        <n v="1423"/>
        <n v="2815"/>
        <n v="1358"/>
        <n v="1293"/>
        <n v="2555"/>
        <n v="1228"/>
        <n v="2425"/>
        <n v="1163"/>
        <n v="2295"/>
        <n v="1098"/>
        <n v="2165"/>
        <n v="1033"/>
        <n v="996"/>
        <n v="931"/>
        <n v="2752"/>
        <n v="2622"/>
        <n v="2492"/>
        <n v="2362"/>
        <n v="2232"/>
        <n v="2102"/>
        <n v="2010"/>
        <n v="1945"/>
        <n v="1880"/>
        <n v="1815"/>
        <n v="1750"/>
        <n v="1685"/>
        <n v="1620"/>
        <n v="1555"/>
        <n v="1490"/>
        <n v="1425"/>
        <n v="2819"/>
        <n v="1360"/>
        <n v="2689"/>
        <n v="1295"/>
        <n v="2559"/>
        <n v="1230"/>
        <n v="2429"/>
        <n v="1165"/>
        <n v="2299"/>
        <n v="1100"/>
        <n v="2169"/>
        <n v="1035"/>
        <n v="997"/>
        <n v="932"/>
        <n v="2756"/>
        <n v="2626"/>
        <n v="2496"/>
        <n v="2366"/>
        <n v="2236"/>
        <n v="2106"/>
        <n v="2012"/>
        <n v="1947"/>
        <n v="1882"/>
        <n v="1817"/>
        <n v="1752"/>
        <n v="1687"/>
        <n v="1622"/>
        <n v="1557"/>
        <n v="1492"/>
        <n v="1427"/>
        <n v="2823"/>
        <n v="1362"/>
        <n v="2693"/>
        <n v="1297"/>
        <n v="2563"/>
        <n v="1232"/>
        <n v="2433"/>
        <n v="1167"/>
        <n v="2303"/>
        <n v="1102"/>
        <n v="2173"/>
        <n v="1037"/>
        <n v="998"/>
        <n v="933"/>
        <n v="2760"/>
        <n v="2630"/>
        <n v="2500"/>
        <n v="2370"/>
        <n v="2110"/>
        <n v="2014"/>
        <n v="1949"/>
        <n v="1884"/>
        <n v="1819"/>
        <n v="1754"/>
        <n v="1689"/>
        <n v="1624"/>
        <n v="1559"/>
        <n v="1494"/>
        <n v="1429"/>
        <n v="2827"/>
        <n v="1364"/>
        <n v="2697"/>
        <n v="1299"/>
        <n v="1234"/>
        <n v="2437"/>
        <n v="1169"/>
        <n v="2307"/>
        <n v="1104"/>
        <n v="2177"/>
        <n v="1039"/>
        <n v="999"/>
        <n v="934"/>
        <n v="2764"/>
        <n v="2634"/>
        <n v="2504"/>
        <n v="2374"/>
        <n v="2244"/>
        <n v="2114"/>
        <n v="2016"/>
        <n v="1951"/>
        <n v="1886"/>
        <n v="1821"/>
        <n v="1756"/>
        <n v="1691"/>
        <n v="1626"/>
        <n v="1561"/>
        <n v="1496"/>
        <n v="1431"/>
        <n v="2831"/>
        <n v="1366"/>
        <n v="2701"/>
        <n v="1301"/>
        <n v="2571"/>
        <n v="1236"/>
        <n v="2441"/>
        <n v="1171"/>
        <n v="2311"/>
        <n v="1106"/>
        <n v="2181"/>
        <n v="1041"/>
        <n v="2051"/>
        <n v="1000"/>
        <n v="935"/>
        <n v="2768"/>
        <n v="2638"/>
        <n v="2508"/>
        <n v="2378"/>
        <n v="2248"/>
        <n v="2118"/>
        <n v="2018"/>
        <n v="1953"/>
        <n v="1888"/>
        <n v="1823"/>
        <n v="1758"/>
        <n v="1693"/>
        <n v="1628"/>
        <n v="1563"/>
        <n v="1498"/>
        <n v="1433"/>
        <n v="2835"/>
        <n v="1368"/>
        <n v="2705"/>
        <n v="1303"/>
        <n v="2575"/>
        <n v="1238"/>
        <n v="2445"/>
        <n v="1173"/>
        <n v="2315"/>
        <n v="1108"/>
        <n v="1043"/>
        <n v="2055"/>
        <n v="1001"/>
        <n v="936"/>
        <n v="2772"/>
        <n v="2642"/>
        <n v="2512"/>
        <n v="2382"/>
        <n v="2252"/>
        <n v="2122"/>
        <n v="2020"/>
        <n v="1955"/>
        <n v="1890"/>
        <n v="1825"/>
        <n v="1760"/>
        <n v="1695"/>
        <n v="1630"/>
        <n v="1565"/>
        <n v="1500"/>
        <n v="2839"/>
        <n v="1370"/>
        <n v="2709"/>
        <n v="1305"/>
        <n v="2579"/>
        <n v="1240"/>
        <n v="2449"/>
        <n v="1175"/>
        <n v="1110"/>
        <n v="2059"/>
        <n v="1002"/>
        <n v="937"/>
        <n v="742"/>
        <n v="2646"/>
        <n v="2516"/>
        <n v="2386"/>
        <n v="2256"/>
        <n v="2126"/>
        <n v="2022"/>
        <n v="1957"/>
        <n v="1892"/>
        <n v="1827"/>
        <n v="1762"/>
        <n v="1697"/>
        <n v="1632"/>
        <n v="1567"/>
        <n v="1502"/>
        <n v="1437"/>
        <n v="2843"/>
        <n v="1372"/>
        <n v="2713"/>
        <n v="2583"/>
        <n v="1242"/>
        <n v="2453"/>
        <n v="1177"/>
        <n v="2323"/>
        <n v="1112"/>
        <n v="1047"/>
        <n v="2063"/>
        <n v="1003"/>
        <n v="938"/>
        <n v="2780"/>
        <n v="2650"/>
        <n v="2520"/>
        <n v="2390"/>
        <n v="2260"/>
        <n v="2130"/>
        <n v="2024"/>
        <n v="1959"/>
        <n v="1894"/>
        <n v="1829"/>
        <n v="1764"/>
        <n v="1699"/>
        <n v="1634"/>
        <n v="1569"/>
        <n v="1504"/>
        <n v="1374"/>
        <n v="2717"/>
        <n v="1309"/>
        <n v="2587"/>
        <n v="1244"/>
        <n v="2457"/>
        <n v="1179"/>
        <n v="2327"/>
        <n v="1114"/>
        <n v="1049"/>
        <n v="2067"/>
        <n v="1004"/>
        <n v="939"/>
        <n v="2784"/>
        <n v="2654"/>
        <n v="2524"/>
        <n v="2394"/>
        <n v="2264"/>
        <n v="2134"/>
        <n v="2026"/>
        <n v="1961"/>
        <n v="1896"/>
        <n v="1831"/>
        <n v="1701"/>
        <n v="1636"/>
        <n v="1571"/>
        <n v="1506"/>
        <n v="1441"/>
        <n v="2851"/>
        <n v="1376"/>
        <n v="2721"/>
        <n v="1311"/>
        <n v="2591"/>
        <n v="1246"/>
        <n v="2461"/>
        <n v="1181"/>
        <n v="2331"/>
        <n v="1116"/>
        <n v="2201"/>
        <n v="2071"/>
        <n v="1005"/>
        <n v="940"/>
        <n v="2788"/>
        <n v="2658"/>
        <n v="2528"/>
        <n v="2028"/>
        <n v="1963"/>
        <n v="1898"/>
        <n v="1768"/>
        <n v="1703"/>
        <n v="1638"/>
        <n v="1573"/>
        <n v="1508"/>
        <n v="1443"/>
        <n v="2855"/>
        <n v="1378"/>
        <n v="2725"/>
        <n v="1313"/>
        <n v="2595"/>
        <n v="1248"/>
        <n v="2465"/>
        <n v="1183"/>
        <n v="2335"/>
        <n v="1118"/>
        <n v="2205"/>
        <n v="1053"/>
        <n v="2075"/>
        <n v="1006"/>
        <n v="941"/>
        <n v="2792"/>
        <n v="2662"/>
        <n v="2532"/>
        <n v="2272"/>
        <n v="2142"/>
        <n v="1965"/>
        <n v="1900"/>
        <n v="1835"/>
        <n v="1770"/>
        <n v="1705"/>
        <n v="1640"/>
        <n v="1575"/>
        <n v="1510"/>
        <n v="1445"/>
        <n v="1380"/>
        <n v="2729"/>
        <n v="1315"/>
        <n v="2599"/>
        <n v="1250"/>
        <n v="2469"/>
        <n v="2339"/>
        <n v="1120"/>
        <n v="2209"/>
        <n v="1055"/>
        <n v="2079"/>
        <n v="942"/>
        <n v="2796"/>
        <n v="2666"/>
        <n v="2536"/>
        <n v="2406"/>
        <n v="2276"/>
        <n v="2146"/>
        <n v="2032"/>
        <n v="1967"/>
        <n v="1902"/>
        <n v="1707"/>
        <n v="1642"/>
        <n v="1577"/>
        <n v="1512"/>
        <n v="1447"/>
        <n v="2863"/>
        <n v="1382"/>
        <n v="1317"/>
        <n v="2603"/>
        <n v="1252"/>
        <n v="2473"/>
        <n v="2343"/>
        <n v="1122"/>
        <n v="2213"/>
        <n v="1057"/>
        <n v="2083"/>
        <n v="1008"/>
        <n v="943"/>
        <n v="2800"/>
        <n v="2670"/>
        <n v="2540"/>
        <n v="2410"/>
        <n v="2280"/>
        <n v="2150"/>
        <n v="2034"/>
        <n v="1904"/>
        <n v="1839"/>
        <n v="1709"/>
        <n v="1644"/>
        <n v="1579"/>
        <n v="1514"/>
        <n v="1449"/>
        <n v="2867"/>
        <n v="1384"/>
        <n v="2737"/>
        <n v="1319"/>
        <n v="2607"/>
        <n v="1254"/>
        <n v="2477"/>
        <n v="1189"/>
        <n v="2347"/>
        <n v="1124"/>
        <n v="2217"/>
        <n v="1059"/>
        <n v="2087"/>
        <n v="1009"/>
        <n v="944"/>
        <n v="2804"/>
        <n v="2544"/>
        <n v="2414"/>
        <n v="2284"/>
        <n v="2154"/>
        <n v="2036"/>
        <n v="1971"/>
        <n v="1906"/>
        <n v="1841"/>
        <n v="1711"/>
        <n v="1646"/>
        <n v="1581"/>
        <n v="1516"/>
        <n v="1451"/>
        <n v="1386"/>
        <n v="2741"/>
        <n v="1321"/>
        <n v="2611"/>
        <n v="1256"/>
        <n v="2481"/>
        <n v="1191"/>
        <n v="2351"/>
        <n v="1126"/>
        <n v="2221"/>
        <n v="1061"/>
        <n v="2091"/>
        <n v="945"/>
        <n v="2808"/>
        <n v="2548"/>
        <n v="2418"/>
        <n v="2288"/>
        <n v="2158"/>
        <n v="2038"/>
        <n v="1973"/>
        <n v="1908"/>
        <n v="1843"/>
        <n v="1713"/>
        <n v="1583"/>
        <n v="1518"/>
        <n v="1388"/>
        <n v="2745"/>
        <n v="1323"/>
        <n v="2615"/>
        <n v="1258"/>
        <n v="2485"/>
        <n v="1193"/>
        <n v="2355"/>
        <n v="1128"/>
        <n v="2225"/>
        <n v="1063"/>
        <n v="2095"/>
        <n v="1011"/>
        <n v="946"/>
        <n v="2812"/>
        <n v="2552"/>
        <n v="2422"/>
        <n v="2292"/>
        <n v="2162"/>
        <n v="1975"/>
        <n v="1910"/>
        <n v="1845"/>
        <n v="1715"/>
        <n v="1650"/>
        <n v="1585"/>
        <n v="1520"/>
        <n v="1390"/>
        <n v="2749"/>
        <n v="1325"/>
        <n v="2619"/>
        <n v="1260"/>
        <n v="2489"/>
        <n v="1195"/>
        <n v="2359"/>
        <n v="1130"/>
        <n v="2229"/>
        <n v="1065"/>
        <n v="2099"/>
        <n v="1012"/>
        <n v="947"/>
        <n v="2816"/>
        <n v="2556"/>
        <n v="2426"/>
        <n v="2296"/>
        <n v="2166"/>
        <n v="1912"/>
        <n v="1847"/>
        <n v="1717"/>
        <n v="1652"/>
        <n v="1587"/>
        <n v="1522"/>
        <n v="1457"/>
        <n v="1392"/>
        <n v="2753"/>
        <n v="1327"/>
        <n v="2623"/>
        <n v="1262"/>
        <n v="2493"/>
        <n v="1197"/>
        <n v="2363"/>
        <n v="1132"/>
        <n v="2233"/>
        <n v="1067"/>
        <n v="2103"/>
        <n v="1013"/>
        <n v="948"/>
        <n v="2820"/>
        <n v="2690"/>
        <n v="2560"/>
        <n v="2430"/>
        <n v="2300"/>
        <n v="2170"/>
        <n v="2044"/>
        <n v="1979"/>
        <n v="1914"/>
        <n v="1849"/>
        <n v="1719"/>
        <n v="1654"/>
        <n v="1589"/>
        <n v="1459"/>
        <n v="1394"/>
        <n v="2757"/>
        <n v="1329"/>
        <n v="2627"/>
        <n v="1264"/>
        <n v="2497"/>
        <n v="1199"/>
        <n v="2367"/>
        <n v="1134"/>
        <n v="2237"/>
        <n v="1069"/>
        <n v="2107"/>
        <n v="1014"/>
        <n v="949"/>
        <n v="2824"/>
        <n v="2694"/>
        <n v="2564"/>
        <n v="2434"/>
        <n v="2304"/>
        <n v="2174"/>
        <n v="2046"/>
        <n v="1981"/>
        <n v="1916"/>
        <n v="1851"/>
        <n v="1721"/>
        <n v="1656"/>
        <n v="1591"/>
        <n v="1526"/>
        <n v="1461"/>
        <n v="1396"/>
        <n v="2761"/>
        <n v="1331"/>
        <n v="1266"/>
        <n v="2501"/>
        <n v="1201"/>
        <n v="2371"/>
        <n v="1136"/>
        <n v="2241"/>
        <n v="1071"/>
        <n v="2111"/>
        <n v="1015"/>
        <n v="950"/>
        <n v="2828"/>
        <n v="2698"/>
        <n v="2568"/>
        <n v="2438"/>
        <n v="2308"/>
        <n v="2178"/>
        <n v="2048"/>
        <n v="1983"/>
        <n v="1918"/>
        <n v="1853"/>
        <n v="1788"/>
        <n v="1723"/>
        <n v="1658"/>
        <n v="1593"/>
        <n v="1528"/>
        <n v="1463"/>
        <n v="2765"/>
        <n v="1333"/>
        <n v="2635"/>
        <n v="1268"/>
        <n v="2505"/>
        <n v="1203"/>
        <n v="2375"/>
        <n v="1138"/>
        <n v="2245"/>
        <n v="1073"/>
        <n v="2115"/>
        <n v="1016"/>
        <n v="951"/>
        <n v="2832"/>
        <n v="2702"/>
        <n v="2572"/>
        <n v="2312"/>
        <n v="2182"/>
        <n v="2052"/>
        <n v="1985"/>
        <n v="1920"/>
        <n v="1855"/>
        <n v="1790"/>
        <n v="1725"/>
        <n v="1660"/>
        <n v="1595"/>
        <n v="1530"/>
        <n v="2769"/>
        <n v="1335"/>
        <n v="2639"/>
        <n v="1270"/>
        <n v="2509"/>
        <n v="1205"/>
        <n v="2379"/>
        <n v="1140"/>
        <n v="2249"/>
        <n v="1075"/>
        <n v="2119"/>
        <n v="1017"/>
        <n v="952"/>
        <n v="2836"/>
        <n v="2706"/>
        <n v="2576"/>
        <n v="2446"/>
        <n v="2316"/>
        <n v="2056"/>
        <n v="1987"/>
        <n v="1922"/>
        <n v="1857"/>
        <n v="1792"/>
        <n v="1727"/>
        <n v="1662"/>
        <n v="1597"/>
        <n v="1467"/>
        <n v="1402"/>
        <n v="2773"/>
        <n v="1337"/>
        <n v="2643"/>
        <n v="1207"/>
        <n v="2383"/>
        <n v="1142"/>
        <n v="2253"/>
        <n v="1077"/>
        <n v="2123"/>
        <n v="1018"/>
        <n v="953"/>
        <n v="2840"/>
        <n v="2710"/>
        <n v="2580"/>
        <n v="2450"/>
        <n v="2320"/>
        <n v="1989"/>
        <n v="1859"/>
        <n v="1794"/>
        <n v="1729"/>
        <n v="1664"/>
        <n v="1599"/>
        <n v="1469"/>
        <n v="1404"/>
        <n v="1339"/>
        <n v="2647"/>
        <n v="1274"/>
        <n v="2517"/>
        <n v="2387"/>
        <n v="1144"/>
        <n v="2257"/>
        <n v="1079"/>
        <n v="2127"/>
        <n v="1019"/>
        <n v="954"/>
        <n v="2844"/>
        <n v="2714"/>
        <n v="2584"/>
        <n v="2454"/>
        <n v="2324"/>
        <n v="2064"/>
        <n v="1991"/>
        <n v="1926"/>
        <n v="1861"/>
        <n v="1796"/>
        <n v="1731"/>
        <n v="1666"/>
        <n v="1601"/>
        <n v="1471"/>
        <n v="1406"/>
        <n v="2781"/>
        <n v="1341"/>
        <n v="2651"/>
        <n v="1276"/>
        <n v="2521"/>
        <n v="1211"/>
        <n v="2391"/>
        <n v="1146"/>
        <n v="2261"/>
        <n v="2131"/>
        <n v="1020"/>
        <n v="955"/>
        <n v="2848"/>
        <n v="2718"/>
        <n v="2588"/>
        <n v="2458"/>
        <n v="2328"/>
        <n v="2068"/>
        <n v="1993"/>
        <n v="1928"/>
        <n v="1863"/>
        <n v="1798"/>
        <n v="1733"/>
        <n v="1668"/>
        <n v="1603"/>
        <n v="1538"/>
        <n v="1473"/>
        <n v="1408"/>
        <n v="2785"/>
        <n v="1343"/>
        <n v="2655"/>
        <n v="1278"/>
        <n v="2525"/>
        <n v="1213"/>
        <n v="2395"/>
        <n v="1148"/>
        <n v="2265"/>
        <n v="1083"/>
        <n v="2135"/>
        <n v="1021"/>
        <n v="956"/>
        <n v="2722"/>
        <n v="2592"/>
        <n v="2462"/>
        <n v="2332"/>
        <n v="2202"/>
        <n v="2072"/>
        <n v="1995"/>
        <n v="1930"/>
        <n v="1865"/>
        <n v="1800"/>
        <n v="1735"/>
        <n v="1670"/>
        <n v="1605"/>
        <n v="1540"/>
        <n v="1475"/>
        <n v="1410"/>
        <n v="2789"/>
        <n v="1345"/>
        <n v="2659"/>
        <n v="1280"/>
        <n v="2529"/>
        <n v="1215"/>
        <n v="1150"/>
        <n v="2269"/>
        <n v="1085"/>
        <n v="1022"/>
        <n v="957"/>
        <n v="2856"/>
        <n v="2726"/>
        <n v="2596"/>
        <n v="2466"/>
        <n v="2336"/>
        <n v="2206"/>
        <n v="2076"/>
        <n v="1997"/>
        <n v="1932"/>
        <n v="1867"/>
        <n v="1802"/>
        <n v="1737"/>
        <n v="1672"/>
        <n v="1607"/>
        <n v="1542"/>
        <n v="1477"/>
        <n v="1412"/>
        <n v="2793"/>
        <n v="1347"/>
        <n v="2663"/>
        <n v="1282"/>
        <n v="2533"/>
        <n v="1217"/>
        <n v="2403"/>
        <n v="1152"/>
        <n v="2273"/>
        <n v="1087"/>
        <n v="2143"/>
        <n v="1023"/>
        <n v="958"/>
        <n v="2860"/>
        <n v="2600"/>
        <n v="2470"/>
        <n v="2340"/>
        <n v="2210"/>
        <n v="2080"/>
        <n v="1999"/>
        <n v="1934"/>
        <n v="1869"/>
        <n v="1804"/>
        <n v="1739"/>
        <n v="1674"/>
        <n v="1609"/>
        <n v="1544"/>
        <n v="1479"/>
        <n v="1414"/>
        <n v="2797"/>
        <n v="1349"/>
        <n v="2667"/>
        <n v="1284"/>
        <n v="2537"/>
        <n v="1219"/>
        <n v="2407"/>
        <n v="1154"/>
        <n v="2277"/>
        <n v="1089"/>
        <n v="2147"/>
        <n v="1024"/>
        <n v="959"/>
        <n v="2864"/>
        <n v="2734"/>
        <n v="2604"/>
        <n v="2474"/>
        <n v="2344"/>
        <n v="2214"/>
        <n v="2084"/>
        <n v="2001"/>
        <n v="1936"/>
        <n v="1871"/>
        <n v="1806"/>
        <n v="1741"/>
        <n v="1676"/>
        <n v="1546"/>
        <n v="1481"/>
        <n v="1416"/>
        <n v="2801"/>
        <n v="1351"/>
        <n v="1286"/>
        <n v="2541"/>
        <n v="1221"/>
        <n v="2411"/>
        <n v="1156"/>
        <n v="2281"/>
        <n v="1091"/>
        <n v="2151"/>
        <n v="1026"/>
        <n v="960"/>
        <n v="2868"/>
        <n v="2738"/>
        <n v="2608"/>
        <n v="2478"/>
        <n v="2348"/>
        <n v="2218"/>
        <n v="2088"/>
        <n v="2003"/>
        <n v="1938"/>
        <n v="1873"/>
        <n v="1808"/>
        <n v="1743"/>
        <n v="1678"/>
        <n v="1613"/>
        <n v="1548"/>
        <n v="1483"/>
        <n v="1418"/>
        <n v="2805"/>
        <n v="1353"/>
        <n v="1288"/>
        <n v="2545"/>
        <n v="1223"/>
        <n v="2415"/>
        <n v="1158"/>
        <n v="2285"/>
        <n v="1093"/>
        <n v="2155"/>
        <n v="1028"/>
        <n v="961"/>
        <n v="2742"/>
        <n v="2612"/>
        <n v="2482"/>
        <n v="2352"/>
        <n v="2222"/>
        <n v="2092"/>
        <n v="2005"/>
        <n v="1940"/>
        <n v="1875"/>
        <n v="1810"/>
        <n v="1745"/>
        <n v="1680"/>
        <n v="1615"/>
        <n v="1550"/>
        <n v="1485"/>
        <n v="1420"/>
        <n v="2809"/>
        <n v="1355"/>
        <n v="1290"/>
        <n v="2549"/>
        <n v="2419"/>
        <n v="1160"/>
        <n v="2289"/>
        <n v="1095"/>
        <n v="2159"/>
        <n v="1030"/>
        <n v="962"/>
        <n v="2746"/>
        <n v="2616"/>
        <n v="2486"/>
        <n v="2356"/>
        <n v="2226"/>
        <n v="2096"/>
        <n v="2007"/>
        <n v="1942"/>
        <n v="1877"/>
        <n v="1812"/>
        <n v="1747"/>
        <n v="1682"/>
        <n v="1617"/>
        <n v="1552"/>
        <n v="1487"/>
        <n v="1422"/>
        <n v="2813"/>
        <n v="1357"/>
        <n v="1292"/>
        <n v="2553"/>
        <n v="1227"/>
        <n v="2423"/>
        <n v="1162"/>
        <n v="2293"/>
        <n v="1097"/>
        <n v="2163"/>
        <n v="1032"/>
        <n v="963"/>
        <n v="2750"/>
        <n v="2620"/>
        <n v="2490"/>
        <n v="2360"/>
        <n v="2230"/>
        <n v="2100"/>
        <n v="2009"/>
        <n v="1944"/>
        <n v="1879"/>
        <n v="1814"/>
        <n v="1749"/>
        <n v="1684"/>
        <n v="1619"/>
        <n v="1554"/>
        <n v="1489"/>
        <n v="1424"/>
        <n v="2817"/>
        <n v="1359"/>
        <n v="1294"/>
        <n v="2557"/>
        <n v="1229"/>
        <n v="2427"/>
        <n v="1164"/>
        <n v="2297"/>
        <n v="1099"/>
        <n v="2167"/>
        <n v="1034"/>
        <n v="964"/>
        <n v="2754"/>
        <n v="2624"/>
        <n v="2494"/>
        <n v="2364"/>
        <n v="2234"/>
        <n v="2104"/>
        <n v="2011"/>
        <n v="1946"/>
        <n v="1881"/>
        <n v="1816"/>
        <n v="1751"/>
        <n v="1686"/>
        <n v="1621"/>
        <n v="1556"/>
        <n v="1491"/>
        <n v="1426"/>
        <n v="2821"/>
        <n v="1361"/>
        <n v="2691"/>
        <n v="1296"/>
        <n v="2561"/>
        <n v="1231"/>
        <n v="2431"/>
        <n v="1166"/>
        <n v="2301"/>
        <n v="1101"/>
        <n v="2171"/>
        <n v="1036"/>
        <n v="965"/>
        <n v="2758"/>
        <n v="2628"/>
        <n v="2498"/>
        <n v="2368"/>
        <n v="2108"/>
        <n v="2013"/>
        <n v="1948"/>
        <n v="1883"/>
        <n v="1818"/>
        <n v="1753"/>
        <n v="1688"/>
        <n v="1623"/>
        <n v="1558"/>
        <n v="1493"/>
        <n v="1428"/>
        <n v="2825"/>
        <n v="1363"/>
        <n v="2695"/>
        <n v="1298"/>
        <n v="2565"/>
        <n v="1233"/>
        <n v="2435"/>
        <n v="1168"/>
        <n v="2305"/>
        <n v="1103"/>
        <n v="2175"/>
        <n v="1038"/>
        <n v="966"/>
        <n v="2762"/>
        <n v="2632"/>
        <n v="2502"/>
        <n v="2372"/>
        <n v="2242"/>
        <n v="2112"/>
        <n v="2015"/>
        <n v="1950"/>
        <n v="1885"/>
        <n v="1820"/>
        <n v="1755"/>
        <n v="1690"/>
        <n v="1625"/>
        <n v="1560"/>
        <n v="1495"/>
        <n v="1430"/>
        <n v="2829"/>
        <n v="1365"/>
        <n v="2699"/>
        <n v="1300"/>
        <n v="2569"/>
        <n v="1235"/>
        <n v="2439"/>
        <n v="1170"/>
        <n v="2309"/>
        <n v="1105"/>
        <n v="2179"/>
        <n v="1040"/>
        <n v="2049"/>
        <n v="967"/>
        <n v="2766"/>
        <n v="2636"/>
        <n v="2506"/>
        <n v="2376"/>
        <n v="2246"/>
        <n v="2116"/>
        <n v="2017"/>
        <n v="1952"/>
        <n v="1887"/>
        <n v="1822"/>
        <n v="1757"/>
        <n v="1692"/>
        <n v="1627"/>
        <n v="1562"/>
        <n v="1497"/>
        <n v="1432"/>
        <n v="2833"/>
        <n v="1367"/>
        <n v="2703"/>
        <n v="1302"/>
        <n v="2573"/>
        <n v="1237"/>
        <n v="2443"/>
        <n v="1172"/>
        <n v="2313"/>
        <n v="1107"/>
        <n v="1042"/>
        <n v="2053"/>
        <n v="968"/>
        <n v="2770"/>
        <n v="2640"/>
        <n v="2510"/>
        <n v="2380"/>
        <n v="2250"/>
        <n v="2120"/>
        <n v="2019"/>
        <n v="1954"/>
        <n v="1889"/>
        <n v="1824"/>
        <n v="1759"/>
        <n v="1694"/>
        <n v="1629"/>
        <n v="1564"/>
        <n v="1499"/>
        <n v="2837"/>
        <n v="1369"/>
        <n v="2707"/>
        <n v="1304"/>
        <n v="2577"/>
        <n v="1239"/>
        <n v="2447"/>
        <n v="1174"/>
        <n v="2317"/>
        <n v="1044"/>
        <n v="2057"/>
        <n v="969"/>
        <n v="2774"/>
        <n v="2644"/>
        <n v="2384"/>
        <n v="2254"/>
        <n v="2124"/>
        <n v="2021"/>
        <n v="1956"/>
        <n v="1891"/>
        <n v="1826"/>
        <n v="1761"/>
        <n v="1696"/>
        <n v="1631"/>
        <n v="1566"/>
        <n v="1501"/>
        <n v="1436"/>
        <n v="2841"/>
        <n v="1371"/>
        <n v="2711"/>
        <n v="1306"/>
        <n v="2581"/>
        <n v="1241"/>
        <n v="2451"/>
        <n v="1176"/>
        <n v="2321"/>
        <n v="1111"/>
        <n v="2061"/>
        <n v="970"/>
        <n v="2778"/>
        <n v="2648"/>
        <n v="2518"/>
        <n v="2258"/>
        <n v="2128"/>
        <n v="2023"/>
        <n v="1958"/>
        <n v="1893"/>
        <n v="1828"/>
        <n v="1763"/>
        <n v="1698"/>
        <n v="1633"/>
        <n v="1568"/>
        <n v="1503"/>
        <n v="1438"/>
        <n v="2845"/>
        <n v="1373"/>
        <n v="2715"/>
        <n v="1308"/>
        <n v="2585"/>
        <n v="1243"/>
        <n v="2455"/>
        <n v="1178"/>
        <n v="2325"/>
        <n v="1113"/>
        <n v="1048"/>
        <n v="2065"/>
        <n v="971"/>
        <n v="2782"/>
        <n v="2652"/>
        <n v="2392"/>
        <n v="2262"/>
        <n v="2132"/>
        <n v="2025"/>
        <n v="1960"/>
        <n v="1895"/>
        <n v="1830"/>
        <n v="1765"/>
        <n v="1700"/>
        <n v="1635"/>
        <n v="1570"/>
        <n v="1505"/>
        <n v="2849"/>
        <n v="1375"/>
        <n v="2719"/>
        <n v="1310"/>
        <n v="2589"/>
        <n v="1245"/>
        <n v="2459"/>
        <n v="1180"/>
        <n v="2329"/>
        <n v="1115"/>
        <n v="2069"/>
        <n v="972"/>
        <n v="3436"/>
        <n v="2786"/>
        <n v="2656"/>
        <n v="2526"/>
        <n v="2396"/>
      </sharedItems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445">
        <s v="อาคารปฎิบัติการรวม"/>
        <s v="ค่าจ้างชั่วคราว"/>
        <s v="เงินสมทบกองทุนประกันสังคม"/>
        <s v="คชจ.บุคลากร อัตราใหม่"/>
        <s v="ค่าตอบแทนสำหรับกำลังคนด้านสาธารณสุข (พตส)"/>
        <s v="ค่าโทรศัพท์"/>
        <s v="ค่าเช่าบ้าน"/>
        <s v="เงินประจำตำแหน่งผู้บริหารมีวาระ"/>
        <s v="ค่าพาหนะ"/>
        <s v="ค่าบริการ Internet"/>
        <s v="ค่าวัสดุสำนักงาน"/>
        <s v="ค่าวัสดุน้ำมันเชื้อเพลิงฯ"/>
        <s v="ค่าเบี้ยเลี้ยง"/>
        <s v="ค่าสอนพิเศษ"/>
        <s v="ค่าวัสดุคอมพิวเตอร์"/>
        <s v="ค่าวัสดุการศึกษา"/>
        <s v="คชจ.ในการประชุม"/>
        <s v="ค่าปฎิบัติงานนอกเวลาฯ"/>
        <s v="ค่ารถประจำตำแหน่ง"/>
        <s v="เงินเดือนข้าราชการ"/>
        <s v="เงินประจำตำแหน่งวิชาการ"/>
        <s v="ค่าตอบแทนนอกเหนือจากเงินเดือน (วิชาการ)"/>
        <s v="ค่าตอบแทนชำนาญการ"/>
        <s v="เงินประจำตำแหน่งบริหาร"/>
        <s v="ค่าตอบแทนนอกเหนือจากเงินเดือน (บริหาร)"/>
        <s v="ค่าจ้างประจำ"/>
        <s v="ค่าวัสดุอื่น"/>
        <s v="หม้อนึ่งความดันไอน้ำ"/>
        <s v="เครื่องทำน้ำย็นสแตนเลส"/>
        <s v="เครื่องวิเคราะห์พื้นที่ผิว"/>
        <s v="ค่วัสดุน้ำมันเชื้อเพลิงและหล่อลื่น"/>
        <s v="เครื่องกระตุ้นการทำงานของกล้ามเนื้อ"/>
        <s v="ตู้จัดเก็บเคริองคอมพิวเตอร์และอุปกรณ์"/>
        <s v="เครื่องวัดการดูดกลืนแสง ชนิดแบบอัลตร้าไวโอเล็ตฯ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m/>
        <s v="ลู่วิ่งไฟฟ้า"/>
        <s v="ค่าตรวจกระดาษฯ"/>
        <s v="กล้องจุลทรรศน์ 3 กระบอกตา"/>
        <s v="เครื่องวิเคราะห์พลังงานความร้อน"/>
        <s v="ค่าใช้จ่ายเดินทางไปราชการ-ค่าเบี้ยเลี้ยง"/>
        <s v="โครงการพัฒนากำลังคนด้านมนุษยศาสตร์และสังคสศาสตร์"/>
        <s v="ค่าตรวจกระดาษคำตอบ"/>
        <s v="เครื่องคอมพิวเตอร์"/>
        <s v="ค่าอาหารและเครื่องดื่ม"/>
        <s v="หม้อต้มแผ่นให้ความร้อน"/>
        <s v="เตียงฝึกยืนแบบใช้ไฟฟ้า"/>
        <s v="เตียงไม้มาตรฐานชนิดสูง"/>
        <s v="เครื่องออกกำลังกายแบบกรรเชียงนก"/>
        <s v="อาคารศูนย์เครื่องมือกลางและปฎิบัติการเทคโนโลยีชีวภาพ"/>
        <s v="ค่าคุมสอบ"/>
        <s v="เตาไมโครเวฟ"/>
        <s v="เครื่องมือตรวจหู ตา"/>
        <s v="ค่าจัดการเรียนการสอน"/>
        <s v="ค่ากิจกรรมพัฒนาผู้เรียน"/>
        <s v="ค่าบริการไปรษณีย์และขนส่ง"/>
        <s v="ระบบภาพและเสียงห้องสัมมนา"/>
        <s v="รถเข็นพยาบาลฉุกเฉิน 4 ลิ้นชัก"/>
        <s v="ตู้เก็บเครื่องมือแพทย์แบบ 2 บานประตู"/>
        <s v="ปรับปรุงระบบจัดการของสียและขยะอันตราฯ"/>
        <s v="เงินประจำตำแหน่งผู้บริหารประเภทไม่มีวาระ"/>
        <s v="ปรับปรุงบริเวณโดยรอบสนามกีฬาหอพักนักศึกษา"/>
        <s v="เงินอุดหนุนโครงการแข่งขันกีฬามหาวิทยาลัย"/>
        <s v="ค่าตอบแทนนอกเหนือจากเงินเดือนข้าราชการระดับ 8 ชำนาญการ"/>
        <s v="ชุดเครื่องวัดความเข้มแสง"/>
        <s v="ตู้บ่มเชื้อแบบควบคุมอุณหภูมิ"/>
        <s v="เครื่องวัดปริมาณสารพันธุกรรม"/>
        <s v="กล้องจุลทรรศน์สำหรับงานพื้นมืด"/>
        <s v="เครื่องวิเคราะห์ส่วนประกอบของร่างกาย"/>
        <s v="ชุดเครื่องมือประกอบการให้คำแนะนำผู้ป่วย"/>
        <s v="ค่าตอบแทนเงินเพิ่มพิเศษ แพทย์ พยาบาล เจ้าหน้าที่อื่น"/>
        <s v="งบอุดหนุนค่าใช้จ่ายโครงการพัฒนากำลังคนด้านมนุษยศาสตร์ฯ"/>
        <s v="เงินอุดหนุนโครงการมหาวิทยาลัยกับชุมชนเพื่อการบริการวิชาการฯ"/>
        <s v="ตู้อบลมร้อน"/>
        <s v="เครื่องทำน้ำกลั่น"/>
        <s v="ชุดบรรจุแคปซูลกึ่งอัตโนมัติ"/>
        <s v="เครื่องสำหรับบริหารขาและเข่า"/>
        <s v="ค่าวัสดุวิทยาศาสตร์และการแพทย์"/>
        <s v="ชุดเครื่องวิเคราะห์หาปริมาณไนโตรเจน"/>
        <s v="ค่าธรรมเนียม"/>
        <s v="เครื่องชั่ง 6 ตำแหน่ง"/>
        <s v="เครื่องแยกวิเคราะห์สารพันุกรรมในแนวนอน"/>
        <s v="ชุดอุปกรณ์หัววัดค่าความเป็นกรดด่างและการนำไฟฟ้า"/>
        <s v="เงินอุดหนุนโครงการประชุมวิชาการระดับชาติและระดับนานาชาติ"/>
        <s v="ตู้แช่เย็น 3 ประตู"/>
        <s v="ค่าจ้างเหมาทำความสะอาด"/>
        <s v="อาคารหอพักแพทย์และพยาบาล"/>
        <s v="เครื่องออกกำลังกายแบบเดินวิ่งวงรี"/>
        <s v="ค่าวัสดุน้ำมันเชื้อเพลิงและหล่อลื่น"/>
        <s v="ค่าตอบแทนนอกเหนือจากเงินเดือนข้าราชการระดับ 8 "/>
        <s v="เงินอุดหนุนค่าใช้จ่ายโครงการพัฒนากำลังคนด้านวิทยาศาสตร์ ระยะที่ 2"/>
        <s v="เครื่องชั่งไฟฟ้า"/>
        <s v="เก้าอี้พนักพิงต่ำ"/>
        <s v="เครื่องหลอมพาราฟิน"/>
        <s v="เคาเตอร์ประชาสัมพันธ์"/>
        <s v="เก้าอี้ประจำห้องประชุมใหญ่"/>
        <s v="เครื่องวัดความขุ่นและคลอรีน"/>
        <s v="เคริองตรวจวิเคราะห์ฮีโมโกลบิน"/>
        <s v="ตู้บ่มเพาะเชื้อภายใต้สภาวะควบคุม"/>
        <s v="เงินอุดหนุนบริการวิชาการด้านสุขภาพ"/>
        <s v="ค่าสมาชิก"/>
        <s v="ตู้เย็น-40 องศาเซลเซียส"/>
        <s v="เครื่องวัดลักษณะเนื้อสัมผัส"/>
        <s v="เครื่องกลั่นน้ำและทำน้ำกลั่น"/>
        <s v="ค่าใช้สอยอื่นๆ"/>
        <s v="เครื่องวัดปริมาณน้ำ"/>
        <s v="ชุดบริหารดัมเบลแถวคู่"/>
        <s v="ตู้เสื้อผ้าบานเลื่อนกระจก"/>
        <s v="เครื่องปั่นเหวี่ยงตกตะกอนความเร็วสูง"/>
        <s v="เคริ่องฆ่าเชื้อสำหรับอาหารเลี้ยงเชื้อ"/>
        <s v="เงินประจำตำแหน่งผู้บริหารประเภทมีวาระ"/>
        <s v="เครื่องวัดการดูดกลืนแสงชนิดช่วงคลื่นสั้น"/>
        <s v="โครงการอาคารศูนย์การศึกษาและวิจัยทางการแพทย์"/>
        <s v="เครื่องบด"/>
        <s v="เครื่องสแกนนิ้วมือ"/>
        <s v="กล้องสเตอริโอชนิด 3 กระบอกตา"/>
        <s v="เครื่องเพิ่มปริมาณสารพันธุกรรมฯ"/>
        <s v="เงินอุดหนุนค่าใช้จ่ายสำหรับนักศึกษาพิการในสถานศึกษาระดับอุดมศึกษา"/>
        <s v="ค่าขนส่ง"/>
        <s v="ค่าไปรษณีย์"/>
        <s v="เครื่องวิเคราะห์กรดอะมิโน"/>
        <s v="เครื่องชั่งน้ำหนักเด็กทารก"/>
        <s v="เตาเผาอุณหภูมิสูง"/>
        <s v="เงินสมทบประกันสังคม"/>
        <s v="แผ่นเคลื่อนย้ายผู้ป่วย"/>
        <s v="ตู้เหล็ก"/>
        <s v="ตู้ชีวนิรภัย"/>
        <s v="ปรับปรุงกลุ่มสนามกีฬา"/>
        <s v="ตู้แช่แข็งควบคุมอุณหภูมิ"/>
        <s v="วงล้อบริหารหัวไหล่และแขน"/>
        <s v="อาหารหอพักแพทย์และพยาบาล"/>
        <s v="เครื่องวัดกำลังหลังและขา"/>
        <s v="ค่าคุมงานก่อสร้าง"/>
        <s v="ค่าจ้างทำความสะอาด"/>
        <s v="เครื่องถ่ายภาพเจลฯ"/>
        <s v="เครื่องทำแห้งภายใต้ความเย็นและสูญญากาศ"/>
        <s v="ค่าเช่าบ้านข้าราชการ"/>
        <s v="ค่าวัสดุงานบ้านงานครัว"/>
        <s v="อ่างน้ำมันควบคุมอุณหภูมิ"/>
        <s v="ค่าครองชีพชั่วคราวลูกจ้างประจำ"/>
        <s v="เงินอุดหนุนโครงการอาสาพัฒนาชนบท"/>
        <s v="คชจ.เดินทางในประเทศ-ค่าเบี้ยเลี้ยง"/>
        <s v="คชจ.เดินทางไปราชการ-ค่าเบี้ยเลี้ยง"/>
        <s v="ตู้บ่มเพาะเชื้อภายใต้ก๊าซคาร์บอนไดออกไซด์"/>
        <s v="ระบบฐานข้อมูลเพื่อการบริหารจัดการของมหาวิทยาลัย"/>
        <s v="ค่าจ้างเหมาบริการ"/>
        <s v="เครื่องเขย่าแบบวงกลม"/>
        <s v="โต๊ะทำงานเหล็ก 4 ฟุต"/>
        <s v="โต๊ะประชุม 8-10 ที่นั่ง"/>
        <s v="ค่าเช่าบ้านชาวต่างประเทศ"/>
        <s v="ชุดเครื่องสียงประจำห้องประชุมใหญ่"/>
        <s v="เครื่องวิเคราะห์สารโดยใช้แสงอินฟราเรด"/>
        <s v="ค่าเบี้ยประกันภัย"/>
        <s v="ทีวีจอแบนพร้อมขายึด"/>
        <s v="เครื่องกวนให้ความร้อน"/>
        <s v="รถเข็นของแบบตาข่าย 4 ด้าน"/>
        <s v="เก้าอี้ฝึกดัมเบลแบบปรับระดับได้"/>
        <s v="ค่าตอบแทนนอกเหนือจากเงินเดือนผู้บริหาร"/>
        <s v="เงินอุดหนุนค่าใช้จ่ายโครงการสนับสนุนทุนการศึกษาต่อระดับปริญญาตรีในประเทศ"/>
        <s v="ค่าวัสดุการเกษตร"/>
        <s v="เครื่องฉายภาพทึบแสง"/>
        <s v="เครื่องกวนสารด้วยแม่เหล็ก"/>
        <s v="เครื่องวัดความเป็นกรดด่าง"/>
        <s v="เครื่องวิเคราะห์หาความชื้น"/>
        <s v="จักรยานออกกำลังกาบแบบวัดพลังงานได้"/>
        <s v="ปรับปรุงระบบจราจรและไฟ้ฟ้าแสงสว่าง"/>
        <s v="เงินประจำตำแหน่งผู้บริหารที่ไม่มีวาระ"/>
        <s v="เครื่องให้การรักษาด้วยคลื่นอัลตร้าซาวด์ร่วมกับกระแสไฟฟ้า"/>
        <s v="ปั๊มสูญญากาศ"/>
        <s v="เงินอุดหนุนการผลิตแพทย์เพิ่ม"/>
        <s v="คชจ.เดินทางไปราชการ-ค่ายานพาหนะ"/>
        <s v="ค่าใช้จ่ายเดินทางไปราชการ-ค่าพาหนะ"/>
        <s v="ค่าใช้จ่ายเดินทางไปราชการ-ค่าที่พัก"/>
        <s v="โต๊ะปฎิบัติการติดผนัง"/>
        <s v="เตียงไม้มาตรฐานชนิดเตี้ย"/>
        <s v="เงินประจำตำแหน่งผู้บริหารไม่มีวาระ"/>
        <s v="ปรุบปรุงด้านสถาปัตยกรรมและเพิ่มพื้นที่ใช้สอยฯ"/>
        <s v="ชุดฉากกั้นห้อง"/>
        <s v="ค่าวัสดุยานพาหนะฯ"/>
        <s v="คชจ.ไปราชการ-ค่าพาหนะ"/>
        <s v="ชุดถังใส่ไนโตรเจนเหลว"/>
        <s v="เครื่องแยกสารด้วยกระแสไฟฟ้า"/>
        <s v="ตู้เย็น"/>
        <s v="ตู้อบความร้อน"/>
        <s v="เครื่องชั่ง 4 ตำแหน่ง"/>
        <s v="เครื่องเขย่าสารละลายแนวตั้ง"/>
        <s v="เครื่องอ่านปฎิกริยาบนไมโครเพลท"/>
        <s v="เงินอุดหนุนโครงการทำนุบำรุงศิลปวัฒนธรรม"/>
        <s v="เงินอุดหนุรโครงการทำนุบำรุงศิลปวัฒนธรรม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กล้องจุลทรรศน์หัวกลม"/>
        <s v="ค่าใช้จ่ายในการประชุม"/>
        <s v="ชุดโต๊ะทำงานพร้อมเก้าอี้"/>
        <s v="เครื่องคอมพิวเตอร์แม่ข่าย"/>
        <s v="ชุดอุปกรณ์ดูดถ่ายสารอัตโนมัติ"/>
        <s v="เครื่องวัดการดูดกลืนแสงช่วงยูวี-วิสิเบิ้ลฯ"/>
        <s v="เงินอุดหนุนค่าใช้จ่ายโครงการพัฒนากำลังคนด้านมนุษยศาสตร์และสังคมศาสตร์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เครื่องกำเนิดไฟฟ้า"/>
        <s v="เครื่องแก๊สโครมาโทกราฟี"/>
        <s v="อาคารเฉลิมพระเกียรติ 84 พรรษา"/>
        <s v="เครื่องเขย่าสารโดยใช้เสียงความถี่สูง"/>
        <s v="ค่าเครื่องแบบนักเรียน"/>
        <s v="บาร์คู่ขนานสำหรับเดิน"/>
        <s v="ชุดคอมพิวเตอร์พร้อมเครื่องพิมพ์"/>
        <s v="ค่าตอบแทนเงินเดือนเต็มขั้นข้าราชการ"/>
        <s v="เครื่องทดสอบและบริหารกล้ามเนื้อเหยียดศอก"/>
        <s v="จักรยานวัดสมรรถภาพ"/>
        <s v="ตู้แช่อุณหภิมิต่ำ-86 อวศา"/>
        <s v="ค่าตอบแทนนอกเหนือจากเงินเดือน"/>
        <s v="ชุดออกกำลังกายฯ"/>
        <s v="ตู้เก็บเครื่องแก้ว"/>
        <s v="ปรับปรุงกลุ่มอาคารชุดพักอาศัย"/>
        <s v="ค่าตอบแทนนอกเหนือจากเงินเดือน ระดับ 8 "/>
        <s v="เครื่องวัดแรงบีบมือ"/>
        <s v="เคาร์เตอร์พร้อมเก้าอี้บาร์"/>
        <s v="คชจ.ไปราชการ-ค่าเบี้ยเลี้ยง"/>
        <s v="เครื่องสลับควบคุมเซิร์ฟเวอร์"/>
        <s v="ค่าครุภัณฑ์วิทยาศาสตร์และการแพทย์"/>
        <s v="ม้าเอียงโค้งฝึกกล้ามเนื้อหน้าท้อง"/>
        <s v="ค่าใช้จ่ายเดินทางไปราชการ-ค่าใช้จ่ายอื่นๆ"/>
        <s v="เครื่องทดสอบและบริหารกล้ามเนื้อเหยียดข้อเข่า"/>
        <s v="ไมโครเพลทรีดเดอร์"/>
        <s v="เงินประจำตำแหน่งผู้บริหาร"/>
        <s v="ค่าวัสดุกีฬา"/>
        <s v="อาคารศูนย์การศึกษาและวิจัยทางการแพทย์"/>
        <s v="เงินอุดหนุนเป็นค่าใช้จ่ายโครงการแนะแนวทางการศึกษา"/>
        <s v="ค่าของที่ระลึก"/>
        <s v="ค่าปฎิบัติงานนอกเวลา"/>
        <s v="ตู้ 2 บาน อะคริลิค"/>
        <s v="เงินอุดหนุนการวิจัย"/>
        <s v="ค่าตอบแทนคุมงานก่อสร้าง"/>
        <s v="คชจ.เดินทางในประเทศ-ค่าพาหนะ"/>
        <s v="เครื่องวัดความหนืดแบบรวดเร็ว"/>
        <s v="ค่าใช้จ่ายลงทะเบียนอบรม"/>
        <s v="เครื่องเหวี่ยงสารให้ตกตะกอน"/>
        <s v="เครื่องฝึกกล้ามเนื้อหลังส่วนบน"/>
        <s v="ชุดเครื่องมือพื้นฐานงานฟาร์มการเกษตร"/>
        <s v="ตู้แช่เย็น 2 ประตู"/>
        <s v="ชุดควบคุมสภาวะแวดล้อม"/>
        <s v="เครื่องปั่นทางธนาคารเลือด"/>
        <s v="โต๊ะโค้งวางเครื่องมือแพทย์"/>
        <s v="โครงการปรับปรุงภูมิทัศน์โดยรอบฯ"/>
        <s v="เงินอุดหนุนโครงการเตรียมความพร้อมสู่ประชาคมอาเซียน"/>
        <s v="ค่าวัสดุโรงงาน"/>
        <s v="ค่าอุปกรณ์การเรียน"/>
        <s v="เงินเดือนเต็มขั้นลูกจ้างประจำ"/>
        <s v="โครงการปรับปรุงอาคารสำนักงานอธิการบดีและระบบป้าย"/>
        <s v="ตู้บ่มเชื้อ"/>
        <s v="รอกคู่เหนือศีรษะ"/>
        <s v="เก้าอี้ฝึกกล้ามเนื้อหน้าท้อง"/>
        <s v="เครื่องวัดการดูดกลืนแสงช่วงยูวีวิสิเบิ้ลชนิดลำแสงคู่"/>
        <s v="เงินอุดหนุนโครงการพัฒนาศักยภาพบุคลากรด้านการท่องเที่ยว"/>
        <s v="เครื่องจ่ายของเหลว"/>
        <s v="ปรับปรุงโรงอาหารกลาง"/>
        <s v="ค่าซ่อมแซมและบำรุงรักษา"/>
        <s v="เครื่องตรวจวัดทางเคมีไฟฟ้า"/>
        <s v="ค่าวัสดุอื่นๆ"/>
        <s v="ค่าเบี้ยประชุม"/>
        <s v="ค่าวัสดุเครื่องแต่งกาย"/>
        <s v="เครื่องแก๊สโครมาโตกราฟ"/>
        <s v="ค่าตรองชีพชั่วคราวลูกจ้างประจำ"/>
        <s v="กล้องจุลทรรศน์หัวตั้งชนิด 3 กระบอกตา"/>
        <s v="ค่าตอบแทนสำหรับกำลังคนด้านสาธารณสุข (พตส.)"/>
        <s v="ค่าตอบแทนนอกเหนือจากเงินเดือนระดับ 8 ชำนาญการ"/>
        <s v="ตู้แช่เยือกแข็ง"/>
        <s v="อุปกรณ์กระจายสัญญาณ"/>
        <s v="ระบบเสียง/ภาพในห้องประชุม"/>
        <s v="ค่าตอบแทนผู้บริหารที่มีวาระ"/>
        <s v="เงินอุดหนุนการผลิตพยาบาลเพิ่ม"/>
        <s v="สิ่งก่อสร้างที่มีราคาต่อหน่วยต่ำกว่า 10 ล้านบาท"/>
        <s v="เครื่องกระจายสัญญาณไวเลส"/>
        <s v="ค่าตอบแทนนอกเหนือจากเงินเดือนข้าราชการระดับ 8"/>
        <s v="ค่าตอบแทนเงินเพิ่มพิเศษแพทย์ พยาบาล เจ้าหน้าที่อื่น (พตส.)"/>
        <s v="ค่าลงทะเบียนอบรม"/>
        <s v="ค่าเช่าเบ็ดเตล็ด"/>
        <s v="เครื่องทำน้ำแข็ง"/>
        <s v="ค่าเช่าบ้านชาว ตปท."/>
        <s v="ตู้บ่มเชื้อแบบเขย่า"/>
        <s v="อิเลกโทรโฟรีซีสในแนวนอน"/>
        <s v="เงินประจำตำแหน่งวิชาชีพเฉพาะ"/>
        <s v="ชุดเครื่องมือระบุพิกัดทางภูมิศาสตร์"/>
        <s v="เงินอุดหนุนสำหรับโครงการอาสาพัฒนาชนบท"/>
        <s v="ค่าวัสดุดนตรี"/>
        <s v="เครื่องวัดไขมันใต้ผิวหนัง"/>
        <s v="ชุดโต๊ะเก้าอี้ประจำห้องสัมมนา"/>
        <s v="เงินอุดหนุนโครงการบริการวิชาการแก่ชุมชน"/>
        <s v="ชุดเครื่องมือสำหรับทำโปรตีนอิเลคโตรโฟเรซีส"/>
        <s v="เงินอุดหนุนสำหรับโครงการประชุมวิชาการระดับชาติและระดับนานาชาติ"/>
        <s v="เคริองวัดสีฯ"/>
        <s v="เครื่องทำน้ำร้อน-เย็น"/>
        <s v="คชจ.ไปราชการ-ค่าที่พัก"/>
        <s v="ตู้ปลอดเชื้อปล่อยลมในแนวนอน"/>
        <s v="คชจ.เดินทางในประเทศ-ค่าใช้จ่ายอื่นๆ"/>
        <s v="คชจ.เดินทางไปราชการ-ค่าใช้จ่ายอื่นๆ"/>
        <s v="ตู้อบลมเย็น"/>
        <s v="เครื่องทำน้ำบริสุทธิ์"/>
        <s v="ชุดล้างตัวล้างตาฉุกเฉิน"/>
        <s v="ปรับปรุงสายไฟฟ้าและสายสัญญาณ"/>
        <s v="เครื่องวิเคราะห์องค์ประกอบน้ำนม"/>
        <s v="ชุดเครื่องนับจำนวนอนุภาคขนาดเล็ก"/>
        <s v="เงินอุดหนุนโครงการปฎิรูปหลักสูตรสื่อฯ"/>
        <s v="ชุดทดลองการแยกด้วยเครื่องกรอง"/>
        <s v="ชุดเครื่องมือวัดสัญญาณทางไฟฟ้า"/>
        <s v="เครื่องบ่มเขย่าแบบควบคุมอุณหภูมิ"/>
        <s v="เงินอุดหนุนโครงการแนะแนวทางการศึกษา"/>
        <s v="ค่าตอบแทนนอกเหนือจากเงินเดือนชำนาญการ"/>
        <s v="เครื่องทดสอบและบริหารกล้ามเนื้อบริเวณศอกและแขน"/>
        <s v="บาร์เบล"/>
        <s v="ตู้ปลอดเชื้อ"/>
        <s v="เครื่องวัดกรดด่าง"/>
        <s v="ค่าวัสดุยานพาหนะและขนส่ง"/>
        <s v="ค่าวัสดุยายพาหนะและขนส่ง"/>
        <s v="อุปกรณ์ยืดเหยียดกล้ามเนื้อ"/>
        <s v="เครื่องวิเคราะห์ขนาดอนุภาค"/>
        <s v="ค่าตอบแทน พตส."/>
        <s v="ค่าตอบแทนรายเดือน"/>
        <s v="โปรเจคเตอร์พร้อมฉาก"/>
        <s v="เครื่องวัดความจุปอดฯ"/>
        <s v="ปรับปรุงอาคารเรียนรวม 3"/>
        <s v="เคริ่องฆ่าเชื้อด้วยไอน้ำ"/>
        <s v="เครื่องทำให้เซลล์แตกโดยใช้ความดันสูง"/>
        <s v="เงินประจำตำแหน่งผู้บริหารที่ไม่ใช้ข้าราชการ"/>
        <s v="ค่าตอบแทนอื่นๆ"/>
        <s v="อ่างควบคุมอุณหภูมิ"/>
        <s v="ค่าประชาสัมพันธ์และสิ่งพิมพ์"/>
        <s v="เตียงสำหรับดัดดึงข้อต่อและกระดูก"/>
        <s v="เครื่องวัดสีผลิตภัณฑ์เครื่องสำอางและยา"/>
        <s v="ค่าวัสดุยานพาหนะและการขนส่ง"/>
        <s v="เครื่องปั่นเหวียงควบอุณหภูมิ"/>
        <s v="โต๊ะวางเครื่องมือแพทย์สแตนเลส"/>
        <s v="ค่าบริการไปรษณีย์โทรเลขและขนส่ง"/>
        <s v="เครื่องให้การรักษาด้วยคลื่นอัลตร้าซาวด์"/>
        <s v="เครื่องให้การรักษาด้วยไฟฟ้าชนิดคลื่นสั่น"/>
        <s v="ค่าวัสดุอิ่น"/>
        <s v="คชจ.ไปราชการ-ค่าใช้จ่ายอื่น"/>
        <s v="ชุดเครื่องมือเก็บตัวอย่างน้ำและวิเคราะห์ตุณภาพน้ำ"/>
        <s v="ชุดโซฟา"/>
        <s v="ตู้ Locker"/>
        <s v="เครื่องสำรองไฟฟ้า"/>
        <s v="กระจกเงาแบบมีฐานล้อติด"/>
        <s v="ค่าอาหารทำการนอกเวลาราชการ"/>
        <s v="ค่าตอบแทนเพิ่มพิเศษสาขาขาดแคลน"/>
        <s v="เครื่องเพาะเลี้ยงแบคทีเรียแบบไม่ต้องการออกซิเจน"/>
        <s v="ค่าหนังสือเรียน"/>
        <s v="ค้าจ้างเหมาบริการ"/>
        <s v="ค่าจัดหารถประจำตำแหน่ง"/>
        <s v="เครื่องเตรียมเนื้อเยื่อ"/>
        <s v="เครื่องเหวี่ยงแบบ Swing out"/>
        <s v="ค่าใช้จ่ายในการเดินทางไปราชการ"/>
        <s v="ค่าตอบแทนเงินเดือนเต็มขั้นลูกจ้างประจำ"/>
        <s v="เครื่องมือสำหรับบันทึกและพิมพ์ภาพแถบสารฯ"/>
        <s v="เงินอุดหนุนโครงการพัฒนาศักยภาพบุคลากรด้านการท่องเที่ยง"/>
        <s v="กล้องวงจรปิดอินฟาเรด"/>
        <s v="ปรับปรุงอาคารเรียนรวม 2"/>
        <s v="เครื่องกังหันตีอากาศน้ำเสีย"/>
        <s v="เครี่องทำความสะอาดเครื่องมือโดยใช้คลื่นความถี่สูง"/>
        <s v="เตาเผา"/>
        <s v="เครื่องบันทึกข้อมูล"/>
        <s v="เงินอุดหนุนสำหรับโครงการบริการวิชาการแก่ชุมชน"/>
        <s v="เครื่องดึงคอและหลัง"/>
        <s v="ปรับปรุงระบบโทรศัพท์"/>
        <s v="โครงการอาสาพัฒนาชนบท"/>
        <s v="ค่าวัสดุไฟฟ้าและวิทยุ"/>
        <s v="ค่าเช่าอสังหาริมทรัพย์"/>
        <s v="งบอุดหนุนค่าใช้จ่ายบุคลากร"/>
        <s v="ค่าใช่จ่ายบุคลากร อัตราเดิม"/>
        <s v="ค่าใช้จ่ายในการเดินทางต่างประเทศ"/>
        <s v="โครงการพัฒนากำลังคนด้านมนุษยศาสตร์ฯ"/>
        <s v="ปรับปรุงสนามฟุตบอลบริเวณหอพักนักศึกษา"/>
        <s v="เครื่องสกัดไขมัน"/>
        <s v="คชจ.บุคลากร อัตราเดิม"/>
        <s v="ชุดอุปกรณ์ภาพและเสียง"/>
        <s v="เงินประจำตำแหน่งผู้บริหารที่มีวาระ"/>
        <s v="ชุดอุปกรณ์การสอนด้านการออกแบบเซรามิก"/>
        <s v="ค่าตอบแทนวิทยากร"/>
        <s v="ตู้ปฎิบัติการปลอดเชื้อ"/>
        <s v="ค่าวัสกุโฆษณาและเผยแพร่"/>
        <s v="ค่าวัสดุโฆษณาและเผยแพร่"/>
        <s v="เครื่องเคลื่อนย้ายโปรตีนแบบกึ่งแห้ง"/>
        <s v="ค่าไฟฟ้า"/>
        <s v="เครื่องเขย่า"/>
        <s v="ระบบโทรศัพท์แบบ VOIP"/>
        <s v="ตู้แข่แข็งอุณหภูมิติดลบ"/>
        <s v="บันไดเข้ามุมสำหรับฝึกก้าว"/>
        <s v="เครื่องทดสอบและบริหารกล้ามเนื้องอข้อเข่า"/>
        <s v="ชุดโต๊ะประชุมพร้อมเก้าอี้"/>
        <s v="ค่าวัสดุสำรวจ"/>
        <s v="เครื่องดูดความชื้น"/>
        <s v="ค่าบริการสื่อสารและโทรคมนาคม"/>
        <s v="ปรับปรุงอาคารปฎิบัติการเทคโนโลยีชีวภาพฯ"/>
        <s v="เครื่องวิเคราะห์เยื่อใยแบบกึ่งอัตโนมัติ"/>
        <s v="เครื่องระเหย"/>
        <s v="ชุดตู้บานเลื่อน"/>
        <s v="ค่าวัสดุก่อสร้าง"/>
        <s v="เครื่องวัดออสโมลาริตี้"/>
        <s v="เงินขวัญถุง (อ.กิติพร)"/>
        <s v="เครื่องปั๊มน้ำเครื่องยนต์แรงสูง"/>
        <s v="ค่าตอบแทนนอกเหนือจากเงินเดือน ระดับ 8 ชำนาญการ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เครื่องโทรสาร"/>
        <s v="เครื่องอ่านบาร์โค๊ด"/>
        <s v="เครื่องไมโครเอนแคปซูเลเตอร์"/>
        <s v="ค่าตอนแทนเงินเพิ่มพิเศษสาขาขาดแคลน"/>
        <s v="ค่าตอบแทนเงินเพิ่มพิเศษสาขาขาดแคลน"/>
        <s v="เครื่องให้การรักษาโดยใช้กระแสไฟฟ้า"/>
        <s v="เครื่องสำหรับวิเคราะห์ปริมาณสารด้วยคลื่นแสงฯ"/>
        <s v="ถังออกซิเจน 6 คิว"/>
        <s v="เงินประจำตำแหน่งนายกสภา"/>
        <s v="เครื่องวัดการดูดกลืนแสงฯ"/>
        <s v="เครื่องวัดความอ่อนตัวด้านหน้า"/>
        <s v="ชุดอุปกรณ์การสอนด้านการออกแบบสิ่งทอและแฟชั่น"/>
        <s v="ค่าวิทยากร"/>
        <s v="ตู้เก็บสารเคมีแบบแยก"/>
        <s v="เครื่องแยกชนิดและปริมาณสารฯ"/>
        <s v="ชุดเครื่องปั่นเหวี่ยงแบบตั้งโต๊ะ"/>
        <s v="เงินประจำตำแหน่งวิชาการผู้บริหาร"/>
        <s v="เงินอุดหนุนสำหรับโครงการแนะแนวทางการศึกษา"/>
        <s v="ค่าไฟฟ้า "/>
        <s v="ชุดโต๊ะรับรอง"/>
        <s v="ชุดฝึกกล้ามเนื้อรวม"/>
        <s v="เครื่องโฮโมจิไนเซอร์"/>
        <s v="ชุดคอมพิวเตอร์ตั้งโต๊ะ"/>
        <s v="เครื่องแก๊สโครมาโทกราฟฯ"/>
        <s v="ชุดถ่ายภาพเจลพร้อมซอฟแวร์"/>
        <s v="เงินประจำตำแหน่งผู้บริหารที่ไม่มีสาระ"/>
        <s v="ชุดเครื่องมือพื้นฐานวิทยาการมล็ดพันธุ์"/>
        <s v="เครื่องมือวิเคราะห์หาปริมาณธาตุและโลหะฯ"/>
        <s v="เงินอุดหนุนการศึกษาสำหรับนักศึกษาคณะเภสัชศาสตร์"/>
        <s v="อาคารจ่ายกลาง"/>
        <s v="เครื่อง Hotplate"/>
        <s v="เงินประจำตำแหน่ง"/>
        <s v="เม็ดเหล็กในถุงหนังฯ"/>
        <s v="เงินเดือนเต็มขั้นข้าราชการ"/>
        <s v="อุปกรณ์สำหรับจัดเก็บข้อมูลภายนอก"/>
        <s v="ค่าตอบแทนนอกเหนือจากเงินเดือนระดับ 8 ขึ้นไป"/>
        <s v="เครื่องอัลต้าโซนิก"/>
        <s v="เครื่องดูดสารเคมีอัตโนมัติ"/>
        <s v="ค่าตอบแทนผู้บริหารที่มีวาระ "/>
        <s v="คชจ.เดินทางในประเทศ-ค่าที่พัก"/>
        <s v="คชจ.เดินทางไปราชการ-ค่าที่พัก"/>
        <s v="เงินอุดหนุนโครงการพัฒนากำลังคนด้านวิทยาศาสตร์"/>
        <s v="เงินอุดหนุนเป็นค่าใช้จ่ายโครงการทุนการศึกษาเฉลิมราชกุมารี"/>
        <s v="ชุดเครื่องโครมาโตกราฟีวิเคราะห์และแยกสารโดยใช้ความดันสูง (HPLC)"/>
        <s v="เงินอุดหนุนเป็นค่าใช้จ่ายโครงการพัฒนากำลังคนด้านวิทยาศาสตร์ ระยะที่ 2"/>
      </sharedItems>
    </cacheField>
    <cacheField name="ประเภทรายจ่าย">
      <sharedItems containsBlank="1" containsMixedTypes="0" count="25">
        <s v="ที่ดิน/สิ่งก่อสร้าง"/>
        <s v="ค่าจ้างชั่วคราว"/>
        <s v="ค่าใช้สอย"/>
        <s v="เงินอุดหนุนทั่วไป"/>
        <s v="ค่าสาธารณูปโภค"/>
        <s v="ค่าตอบแทน"/>
        <s v="ค่าวัสดุ"/>
        <s v="เงินเดือน"/>
        <s v="ค่าจ้างประจำ"/>
        <m/>
        <s v="บริการวิชาการ"/>
        <s v="เบิกแทน"/>
        <s v="ค่าครุภัณฑ์การศึกษา"/>
        <s v="วิจัยเพื่อสร้างองค์ความรู้"/>
        <s v="เงินขวัญถุง"/>
        <s v="งบกลาง"/>
        <s v="ผลิตแพทย์และพยาบาลเพิ่ม"/>
        <s v="ที่ดินสิ่งก่อสร้าง"/>
        <s v="ทำนุบำรุงศิลปวัฒนธรรม"/>
        <s v="ค่าครุภัณฑ์"/>
        <s v="วิจัยเพื่อถ่ายทอดเทคโนโลยี"/>
        <s v="ต่าตอบแทน"/>
        <s v="เงินอุดหนุน"/>
        <s v="การสนับสนุนค่าใช้จ่ายในการจัดการศึกษาขั้นพื้นฐาน"/>
        <s v="เงินประจำตำแหน่ง"/>
      </sharedItems>
    </cacheField>
    <cacheField name="หมวดรายจ่าย">
      <sharedItems containsBlank="1" containsMixedTypes="0" count="11">
        <s v="งบลงทุน"/>
        <s v="งบบุคลากร"/>
        <s v="งบดำเนินงาน"/>
        <s v="เงินอุดหนุน"/>
        <m/>
        <s v="บริการวิชาการ"/>
        <s v="วิจัยสร้างองค์ความรู้"/>
        <s v="ทำนุบำรุงศิลปวัฒนธรรม"/>
        <s v="ผลิตแพทย์เพิ่ม"/>
        <s v="วิจัยเพื่อถ่ายทอดเทคโนโลยี"/>
        <s v="เงินอุดหนุนทั่วไป"/>
      </sharedItems>
    </cacheField>
    <cacheField name="เดือน">
      <sharedItems containsSemiMixedTypes="0" containsString="0" containsMixedTypes="0" containsNumber="1" containsInteger="1" count="12">
        <n v="10"/>
        <n v="5"/>
        <n v="2"/>
        <n v="6"/>
        <n v="7"/>
        <n v="1"/>
        <n v="3"/>
        <n v="8"/>
        <n v="9"/>
        <n v="11"/>
        <n v="4"/>
        <n v="12"/>
      </sharedItems>
    </cacheField>
    <cacheField name="หมายเหตุ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_คชจ_มอบ_255510"/>
  </cacheSource>
  <cacheFields count="9">
    <cacheField name="รหัสผลผลิตย่อย">
      <sharedItems containsMixedTypes="0"/>
    </cacheField>
    <cacheField name="ผลผลิต">
      <sharedItems containsMixedTypes="0"/>
    </cacheField>
    <cacheField name="คณะ/หน่วยงาน">
      <sharedItems containsMixedTypes="0"/>
    </cacheField>
    <cacheField name="ฎีกา">
      <sharedItems containsMixedTypes="0"/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18">
        <s v="บำเหน็จ"/>
        <s v="ค่าศึกษาบุตร"/>
        <s v="ค่ารักษาพยาบาล"/>
        <s v="เงินชดเชย กบข."/>
        <s v="เงินสมทบ กบข."/>
        <s v="เงินสมทบ กสจ."/>
        <m/>
        <s v="บำเหน็จและเงินทำขวัญ"/>
        <s v="ค่ารักษาพยาบาลผู้รับบำนาญ"/>
        <s v="ค่ารักษาพยาบาลข้าราชการบำนาญ"/>
        <s v="บำเหน็จตกทอด"/>
        <s v="เงินช่วยเหลือพิเศษกรณีเสียชีวิต"/>
        <s v="เงินบำเหน็จ"/>
        <s v="เงินรางวัล"/>
        <s v="เงินชดเชยสมาชิก กบข."/>
        <s v="เงินช่วยเหลือกรณีเสียชีวิต"/>
        <s v="เงินช่วยพิเศษ"/>
        <s v="เงินช่วยพิเศษกรณีผู้รับบำนาญ"/>
      </sharedItems>
    </cacheField>
    <cacheField name="ประเภทรายจ่าย">
      <sharedItems containsMixedTypes="0"/>
    </cacheField>
    <cacheField name="หมวดรายจ่าย">
      <sharedItems containsMixedTypes="0"/>
    </cacheField>
    <cacheField name="เดือน">
      <sharedItems containsSemiMixedTypes="0" containsString="0" containsMixedTypes="0" containsNumber="1" containsInteger="1" count="12">
        <n v="10"/>
        <n v="11"/>
        <n v="12"/>
        <n v="6"/>
        <n v="3"/>
        <n v="7"/>
        <n v="8"/>
        <n v="4"/>
        <n v="2"/>
        <n v="9"/>
        <n v="1"/>
        <n v="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4:K47" firstHeaderRow="1" firstDataRow="2" firstDataCol="1" rowPageCount="2" colPageCount="1"/>
  <pivotFields count="12">
    <pivotField axis="axisRow" showAll="0" sortType="ascending">
      <items count="21">
        <item m="1" x="5"/>
        <item m="1" x="13"/>
        <item m="1" x="8"/>
        <item m="1" x="15"/>
        <item m="1" x="11"/>
        <item m="1" x="6"/>
        <item m="1" x="4"/>
        <item m="1" x="19"/>
        <item m="1" x="10"/>
        <item m="1" x="14"/>
        <item m="1" x="9"/>
        <item x="2"/>
        <item x="3"/>
        <item x="0"/>
        <item x="1"/>
        <item m="1" x="12"/>
        <item m="1" x="7"/>
        <item m="1" x="16"/>
        <item m="1" x="18"/>
        <item m="1" x="17"/>
        <item t="default"/>
      </items>
    </pivotField>
    <pivotField axis="axisRow" showAll="0">
      <items count="336">
        <item m="1" x="297"/>
        <item m="1" x="33"/>
        <item m="1" x="68"/>
        <item m="1" x="135"/>
        <item m="1" x="66"/>
        <item m="1" x="318"/>
        <item m="1" x="60"/>
        <item m="1" x="90"/>
        <item m="1" x="11"/>
        <item m="1" x="74"/>
        <item m="1" x="140"/>
        <item m="1" x="209"/>
        <item m="1" x="279"/>
        <item m="1" x="174"/>
        <item m="1" x="157"/>
        <item m="1" x="101"/>
        <item m="1" x="238"/>
        <item m="1" x="210"/>
        <item m="1" x="280"/>
        <item m="1" x="168"/>
        <item m="1" x="45"/>
        <item m="1" x="294"/>
        <item m="1" x="133"/>
        <item m="1" x="230"/>
        <item m="1" x="156"/>
        <item m="1" x="170"/>
        <item m="1" x="21"/>
        <item m="1" x="94"/>
        <item m="1" x="234"/>
        <item m="1" x="151"/>
        <item m="1" x="331"/>
        <item m="1" x="323"/>
        <item m="1" x="115"/>
        <item m="1" x="22"/>
        <item m="1" x="212"/>
        <item m="1" x="203"/>
        <item m="1" x="15"/>
        <item m="1" x="167"/>
        <item m="1" x="307"/>
        <item m="1" x="154"/>
        <item m="1" x="260"/>
        <item m="1" x="322"/>
        <item m="1" x="69"/>
        <item m="1" x="137"/>
        <item m="1" x="205"/>
        <item m="1" x="222"/>
        <item m="1" x="84"/>
        <item m="1" x="215"/>
        <item m="1" x="190"/>
        <item m="1" x="328"/>
        <item m="1" x="99"/>
        <item m="1" x="70"/>
        <item m="1" x="267"/>
        <item m="1" x="283"/>
        <item m="1" x="200"/>
        <item m="1" x="255"/>
        <item m="1" x="79"/>
        <item m="1" x="186"/>
        <item m="1" x="150"/>
        <item m="1" x="81"/>
        <item m="1" x="17"/>
        <item m="1" x="278"/>
        <item m="1" x="89"/>
        <item m="1" x="57"/>
        <item m="1" x="129"/>
        <item m="1" x="198"/>
        <item m="1" x="264"/>
        <item m="1" x="326"/>
        <item m="1" x="291"/>
        <item m="1" x="221"/>
        <item m="1" x="139"/>
        <item m="1" x="118"/>
        <item m="1" x="258"/>
        <item m="1" x="143"/>
        <item m="1" x="146"/>
        <item m="1" x="208"/>
        <item m="1" x="107"/>
        <item m="1" x="148"/>
        <item m="1" x="28"/>
        <item m="1" x="8"/>
        <item m="1" x="272"/>
        <item m="1" x="27"/>
        <item m="1" x="300"/>
        <item m="1" x="14"/>
        <item m="1" x="227"/>
        <item m="1" x="62"/>
        <item m="1" x="18"/>
        <item m="1" x="119"/>
        <item m="1" x="113"/>
        <item m="1" x="39"/>
        <item m="1" x="127"/>
        <item m="1" x="92"/>
        <item m="1" x="181"/>
        <item m="1" x="312"/>
        <item m="1" x="44"/>
        <item m="1" x="55"/>
        <item m="1" x="132"/>
        <item m="1" x="50"/>
        <item m="1" x="248"/>
        <item m="1" x="237"/>
        <item m="1" x="317"/>
        <item m="1" x="112"/>
        <item m="1" x="180"/>
        <item m="1" x="306"/>
        <item m="1" x="228"/>
        <item m="1" x="245"/>
        <item m="1" x="108"/>
        <item m="1" x="34"/>
        <item m="1" x="175"/>
        <item m="1" x="38"/>
        <item m="1" x="218"/>
        <item m="1" x="159"/>
        <item m="1" x="298"/>
        <item m="1" x="47"/>
        <item m="1" x="289"/>
        <item m="1" x="61"/>
        <item m="1" x="292"/>
        <item m="1" x="244"/>
        <item m="1" x="182"/>
        <item m="1" x="313"/>
        <item m="1" x="91"/>
        <item m="1" x="330"/>
        <item m="1" x="223"/>
        <item m="1" x="188"/>
        <item m="1" x="71"/>
        <item m="1" x="138"/>
        <item m="1" x="266"/>
        <item m="1" x="320"/>
        <item m="1" x="242"/>
        <item m="1" x="145"/>
        <item m="1" x="153"/>
        <item m="1" x="32"/>
        <item m="1" x="111"/>
        <item m="1" x="262"/>
        <item m="1" x="302"/>
        <item m="1" x="73"/>
        <item m="1" x="110"/>
        <item m="1" x="178"/>
        <item m="1" x="25"/>
        <item m="1" x="192"/>
        <item m="1" x="247"/>
        <item m="1" x="106"/>
        <item m="1" x="316"/>
        <item m="1" x="63"/>
        <item m="1" x="78"/>
        <item m="1" x="42"/>
        <item m="1" x="126"/>
        <item m="1" x="98"/>
        <item m="1" x="270"/>
        <item m="1" x="122"/>
        <item m="1" x="165"/>
        <item m="1" x="134"/>
        <item m="1" x="67"/>
        <item m="1" x="19"/>
        <item m="1" x="102"/>
        <item m="1" x="324"/>
        <item m="1" x="52"/>
        <item m="1" x="301"/>
        <item m="1" x="166"/>
        <item m="1" x="172"/>
        <item m="1" x="48"/>
        <item m="1" x="191"/>
        <item m="1" x="231"/>
        <item m="1" x="116"/>
        <item m="1" x="235"/>
        <item m="1" x="29"/>
        <item m="1" x="64"/>
        <item m="1" x="286"/>
        <item m="1" x="43"/>
        <item m="1" x="76"/>
        <item m="1" x="142"/>
        <item m="1" x="141"/>
        <item m="1" x="226"/>
        <item m="1" x="26"/>
        <item m="1" x="249"/>
        <item m="1" x="183"/>
        <item m="1" x="40"/>
        <item m="1" x="224"/>
        <item m="1" x="308"/>
        <item m="1" x="114"/>
        <item m="1" x="12"/>
        <item m="1" x="93"/>
        <item m="1" x="103"/>
        <item m="1" x="206"/>
        <item m="1" x="256"/>
        <item m="1" x="125"/>
        <item m="1" x="250"/>
        <item m="1" x="319"/>
        <item m="1" x="184"/>
        <item m="1" x="16"/>
        <item m="1" x="296"/>
        <item m="1" x="36"/>
        <item m="1" x="199"/>
        <item m="1" x="251"/>
        <item m="1" x="53"/>
        <item m="1" x="233"/>
        <item m="1" x="303"/>
        <item m="1" x="204"/>
        <item m="1" x="82"/>
        <item m="1" x="30"/>
        <item m="1" x="124"/>
        <item m="1" x="85"/>
        <item m="1" x="274"/>
        <item m="1" x="155"/>
        <item m="1" x="120"/>
        <item m="1" x="271"/>
        <item m="1" x="229"/>
        <item m="1" x="253"/>
        <item m="1" x="239"/>
        <item m="1" x="160"/>
        <item m="1" x="152"/>
        <item m="1" x="164"/>
        <item m="1" x="334"/>
        <item m="1" x="176"/>
        <item m="1" x="281"/>
        <item m="1" x="169"/>
        <item m="1" x="51"/>
        <item m="1" x="202"/>
        <item m="1" x="193"/>
        <item m="1" x="189"/>
        <item m="1" x="20"/>
        <item m="1" x="219"/>
        <item m="1" x="211"/>
        <item m="1" x="290"/>
        <item m="1" x="293"/>
        <item m="1" x="35"/>
        <item m="1" x="109"/>
        <item m="1" x="97"/>
        <item m="1" x="187"/>
        <item m="1" x="321"/>
        <item m="1" x="220"/>
        <item m="1" x="136"/>
        <item m="1" x="275"/>
        <item m="1" x="13"/>
        <item m="1" x="86"/>
        <item m="1" x="232"/>
        <item m="1" x="207"/>
        <item m="1" x="75"/>
        <item m="1" x="37"/>
        <item m="1" x="117"/>
        <item m="1" x="96"/>
        <item m="1" x="163"/>
        <item m="1" x="46"/>
        <item m="1" x="282"/>
        <item m="1" x="259"/>
        <item m="1" x="299"/>
        <item m="1" x="185"/>
        <item m="1" x="100"/>
        <item m="1" x="236"/>
        <item m="1" x="305"/>
        <item m="1" x="49"/>
        <item m="1" x="196"/>
        <item m="1" x="329"/>
        <item m="1" x="310"/>
        <item m="1" x="195"/>
        <item m="1" x="58"/>
        <item m="1" x="177"/>
        <item m="1" x="246"/>
        <item m="1" x="314"/>
        <item m="1" x="56"/>
        <item m="1" x="128"/>
        <item m="1" x="197"/>
        <item m="1" x="263"/>
        <item m="1" x="325"/>
        <item m="1" x="304"/>
        <item m="1" x="327"/>
        <item m="1" x="285"/>
        <item m="1" x="162"/>
        <item m="1" x="241"/>
        <item m="1" x="173"/>
        <item m="1" x="80"/>
        <item m="1" x="123"/>
        <item m="1" x="179"/>
        <item m="1" x="214"/>
        <item m="1" x="257"/>
        <item m="1" x="31"/>
        <item m="1" x="105"/>
        <item m="1" x="277"/>
        <item m="1" x="88"/>
        <item m="1" x="254"/>
        <item m="1" x="131"/>
        <item m="1" x="268"/>
        <item m="1" x="72"/>
        <item m="1" x="147"/>
        <item m="1" x="261"/>
        <item m="1" x="287"/>
        <item m="1" x="201"/>
        <item m="1" x="65"/>
        <item m="1" x="273"/>
        <item m="1" x="252"/>
        <item m="1" x="59"/>
        <item m="1" x="130"/>
        <item m="1" x="149"/>
        <item m="1" x="54"/>
        <item m="1" x="217"/>
        <item m="1" x="315"/>
        <item m="1" x="10"/>
        <item m="1" x="288"/>
        <item m="1" x="295"/>
        <item m="1" x="41"/>
        <item m="1" x="121"/>
        <item m="1" x="194"/>
        <item m="1" x="265"/>
        <item m="1" x="332"/>
        <item m="1" x="83"/>
        <item m="1" x="276"/>
        <item m="1" x="23"/>
        <item m="1" x="144"/>
        <item m="1" x="213"/>
        <item m="1" x="284"/>
        <item m="1" x="24"/>
        <item m="1" x="95"/>
        <item m="1" x="161"/>
        <item m="1" x="269"/>
        <item m="1" x="333"/>
        <item m="1" x="104"/>
        <item m="1" x="171"/>
        <item m="1" x="240"/>
        <item m="1" x="309"/>
        <item m="1" x="87"/>
        <item m="1" x="158"/>
        <item m="1" x="225"/>
        <item m="1" x="77"/>
        <item m="1" x="9"/>
        <item m="1" x="216"/>
        <item m="1" x="243"/>
        <item m="1" x="311"/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axis="axisPage" showAll="0">
      <items count="31">
        <item x="4"/>
        <item x="12"/>
        <item x="2"/>
        <item x="13"/>
        <item x="1"/>
        <item x="5"/>
        <item m="1" x="28"/>
        <item m="1" x="15"/>
        <item x="3"/>
        <item x="7"/>
        <item m="1" x="22"/>
        <item x="10"/>
        <item m="1" x="29"/>
        <item m="1" x="24"/>
        <item h="1" m="1" x="18"/>
        <item x="0"/>
        <item m="1" x="14"/>
        <item m="1" x="20"/>
        <item m="1" x="19"/>
        <item h="1" m="1" x="25"/>
        <item x="9"/>
        <item h="1" m="1" x="26"/>
        <item h="1" m="1" x="21"/>
        <item h="1" m="1" x="16"/>
        <item x="8"/>
        <item x="11"/>
        <item x="6"/>
        <item m="1" x="27"/>
        <item h="1" m="1" x="17"/>
        <item m="1" x="23"/>
        <item t="default"/>
      </items>
    </pivotField>
    <pivotField axis="axisRow" showAll="0">
      <items count="1822">
        <item m="1" x="848"/>
        <item m="1" x="280"/>
        <item m="1" x="308"/>
        <item m="1" x="335"/>
        <item m="1" x="361"/>
        <item m="1" x="387"/>
        <item m="1" x="415"/>
        <item m="1" x="442"/>
        <item m="1" x="471"/>
        <item m="1" x="501"/>
        <item m="1" x="530"/>
        <item m="1" x="558"/>
        <item m="1" x="587"/>
        <item m="1" x="614"/>
        <item m="1" x="642"/>
        <item m="1" x="671"/>
        <item m="1" x="701"/>
        <item m="1" x="731"/>
        <item m="1" x="759"/>
        <item m="1" x="790"/>
        <item m="1" x="820"/>
        <item m="1" x="847"/>
        <item m="1" x="876"/>
        <item m="1" x="904"/>
        <item m="1" x="933"/>
        <item m="1" x="960"/>
        <item m="1" x="986"/>
        <item m="1" x="1013"/>
        <item m="1" x="1042"/>
        <item m="1" x="1069"/>
        <item m="1" x="1095"/>
        <item m="1" x="1121"/>
        <item m="1" x="1147"/>
        <item m="1" x="1175"/>
        <item m="1" x="1203"/>
        <item m="1" x="1232"/>
        <item m="1" x="1259"/>
        <item m="1" x="1285"/>
        <item m="1" x="1309"/>
        <item m="1" x="1336"/>
        <item m="1" x="1365"/>
        <item m="1" x="1392"/>
        <item m="1" x="1422"/>
        <item m="1" x="1451"/>
        <item m="1" x="1479"/>
        <item m="1" x="1508"/>
        <item m="1" x="1535"/>
        <item m="1" x="1563"/>
        <item m="1" x="1591"/>
        <item m="1" x="1620"/>
        <item m="1" x="1648"/>
        <item m="1" x="1678"/>
        <item m="1" x="1707"/>
        <item m="1" x="1734"/>
        <item m="1" x="1761"/>
        <item m="1" x="1789"/>
        <item m="1" x="1815"/>
        <item m="1" x="157"/>
        <item m="1" x="181"/>
        <item m="1" x="203"/>
        <item m="1" x="228"/>
        <item m="1" x="253"/>
        <item m="1" x="279"/>
        <item m="1" x="307"/>
        <item m="1" x="334"/>
        <item m="1" x="360"/>
        <item m="1" x="386"/>
        <item m="1" x="414"/>
        <item m="1" x="441"/>
        <item m="1" x="470"/>
        <item m="1" x="500"/>
        <item m="1" x="529"/>
        <item m="1" x="557"/>
        <item m="1" x="586"/>
        <item m="1" x="613"/>
        <item m="1" x="641"/>
        <item m="1" x="670"/>
        <item m="1" x="700"/>
        <item m="1" x="730"/>
        <item m="1" x="758"/>
        <item m="1" x="789"/>
        <item m="1" x="819"/>
        <item m="1" x="846"/>
        <item m="1" x="875"/>
        <item m="1" x="903"/>
        <item m="1" x="932"/>
        <item m="1" x="959"/>
        <item m="1" x="1012"/>
        <item m="1" x="1041"/>
        <item m="1" x="1094"/>
        <item m="1" x="1120"/>
        <item m="1" x="1146"/>
        <item m="1" x="1174"/>
        <item m="1" x="1202"/>
        <item m="1" x="1231"/>
        <item m="1" x="1258"/>
        <item m="1" x="1284"/>
        <item m="1" x="1308"/>
        <item m="1" x="1335"/>
        <item m="1" x="1364"/>
        <item m="1" x="1391"/>
        <item m="1" x="1421"/>
        <item m="1" x="1450"/>
        <item m="1" x="556"/>
        <item m="1" x="1478"/>
        <item m="1" x="585"/>
        <item m="1" x="1507"/>
        <item m="1" x="612"/>
        <item m="1" x="1534"/>
        <item m="1" x="640"/>
        <item m="1" x="1562"/>
        <item m="1" x="669"/>
        <item m="1" x="1590"/>
        <item m="1" x="699"/>
        <item m="1" x="1619"/>
        <item m="1" x="729"/>
        <item m="1" x="1647"/>
        <item m="1" x="757"/>
        <item m="1" x="1676"/>
        <item m="1" x="787"/>
        <item m="1" x="1705"/>
        <item m="1" x="817"/>
        <item m="1" x="1732"/>
        <item m="1" x="873"/>
        <item m="1" x="1787"/>
        <item m="1" x="901"/>
        <item m="1" x="50"/>
        <item m="1" x="957"/>
        <item m="1" x="78"/>
        <item m="1" x="984"/>
        <item m="1" x="103"/>
        <item m="1" x="1010"/>
        <item m="1" x="129"/>
        <item m="1" x="1039"/>
        <item m="1" x="155"/>
        <item m="1" x="1067"/>
        <item m="1" x="179"/>
        <item m="1" x="1092"/>
        <item m="1" x="201"/>
        <item m="1" x="1118"/>
        <item m="1" x="226"/>
        <item m="1" x="1144"/>
        <item m="1" x="251"/>
        <item m="1" x="1172"/>
        <item m="1" x="277"/>
        <item m="1" x="1200"/>
        <item m="1" x="305"/>
        <item m="1" x="1229"/>
        <item m="1" x="332"/>
        <item m="1" x="1256"/>
        <item m="1" x="358"/>
        <item m="1" x="1282"/>
        <item m="1" x="384"/>
        <item m="1" x="1306"/>
        <item m="1" x="412"/>
        <item m="1" x="439"/>
        <item m="1" x="1362"/>
        <item m="1" x="468"/>
        <item m="1" x="1390"/>
        <item m="1" x="498"/>
        <item m="1" x="1419"/>
        <item m="1" x="527"/>
        <item m="1" x="1448"/>
        <item m="1" x="554"/>
        <item m="1" x="1476"/>
        <item m="1" x="583"/>
        <item m="1" x="1505"/>
        <item m="1" x="610"/>
        <item m="1" x="1532"/>
        <item m="1" x="638"/>
        <item m="1" x="1560"/>
        <item m="1" x="667"/>
        <item m="1" x="1588"/>
        <item m="1" x="697"/>
        <item m="1" x="1617"/>
        <item m="1" x="727"/>
        <item m="1" x="1645"/>
        <item m="1" x="755"/>
        <item m="1" x="1674"/>
        <item m="1" x="785"/>
        <item m="1" x="1704"/>
        <item m="1" x="816"/>
        <item m="1" x="844"/>
        <item m="1" x="1759"/>
        <item m="1" x="872"/>
        <item m="1" x="1786"/>
        <item m="1" x="900"/>
        <item m="1" x="1813"/>
        <item m="1" x="929"/>
        <item m="1" x="48"/>
        <item m="1" x="955"/>
        <item m="1" x="76"/>
        <item m="1" x="982"/>
        <item m="1" x="101"/>
        <item m="1" x="1008"/>
        <item m="1" x="127"/>
        <item m="1" x="1037"/>
        <item m="1" x="153"/>
        <item m="1" x="1065"/>
        <item m="1" x="178"/>
        <item m="1" x="1090"/>
        <item m="1" x="199"/>
        <item m="1" x="1116"/>
        <item m="1" x="224"/>
        <item m="1" x="1142"/>
        <item m="1" x="249"/>
        <item m="1" x="1170"/>
        <item m="1" x="275"/>
        <item m="1" x="1198"/>
        <item m="1" x="303"/>
        <item m="1" x="1227"/>
        <item m="1" x="330"/>
        <item m="1" x="1254"/>
        <item m="1" x="356"/>
        <item m="1" x="1280"/>
        <item m="1" x="382"/>
        <item m="1" x="1304"/>
        <item m="1" x="410"/>
        <item m="1" x="1332"/>
        <item m="1" x="437"/>
        <item m="1" x="1360"/>
        <item m="1" x="466"/>
        <item m="1" x="1388"/>
        <item m="1" x="496"/>
        <item m="1" x="1417"/>
        <item m="1" x="525"/>
        <item m="1" x="1446"/>
        <item m="1" x="552"/>
        <item m="1" x="1474"/>
        <item m="1" x="581"/>
        <item m="1" x="1503"/>
        <item m="1" x="608"/>
        <item m="1" x="1530"/>
        <item m="1" x="636"/>
        <item m="1" x="1558"/>
        <item m="1" x="665"/>
        <item m="1" x="1586"/>
        <item m="1" x="695"/>
        <item m="1" x="1615"/>
        <item m="1" x="725"/>
        <item m="1" x="1643"/>
        <item m="1" x="753"/>
        <item m="1" x="1672"/>
        <item m="1" x="783"/>
        <item m="1" x="1702"/>
        <item m="1" x="814"/>
        <item m="1" x="1730"/>
        <item m="1" x="843"/>
        <item m="1" x="1757"/>
        <item m="1" x="870"/>
        <item m="1" x="1784"/>
        <item m="1" x="898"/>
        <item m="1" x="1811"/>
        <item m="1" x="927"/>
        <item m="1" x="46"/>
        <item m="1" x="953"/>
        <item m="1" x="74"/>
        <item m="1" x="1035"/>
        <item m="1" x="151"/>
        <item m="1" x="1063"/>
        <item m="1" x="176"/>
        <item m="1" x="1088"/>
        <item m="1" x="198"/>
        <item m="1" x="1114"/>
        <item m="1" x="222"/>
        <item m="1" x="1140"/>
        <item m="1" x="247"/>
        <item m="1" x="1168"/>
        <item m="1" x="274"/>
        <item m="1" x="1196"/>
        <item m="1" x="301"/>
        <item m="1" x="1225"/>
        <item m="1" x="328"/>
        <item m="1" x="1252"/>
        <item m="1" x="354"/>
        <item m="1" x="1278"/>
        <item m="1" x="380"/>
        <item m="1" x="408"/>
        <item m="1" x="1330"/>
        <item m="1" x="435"/>
        <item m="1" x="1358"/>
        <item m="1" x="464"/>
        <item m="1" x="1387"/>
        <item m="1" x="494"/>
        <item m="1" x="1415"/>
        <item m="1" x="523"/>
        <item m="1" x="1444"/>
        <item m="1" x="550"/>
        <item m="1" x="1472"/>
        <item m="1" x="579"/>
        <item m="1" x="1501"/>
        <item m="1" x="606"/>
        <item m="1" x="634"/>
        <item m="1" x="1556"/>
        <item m="1" x="663"/>
        <item m="1" x="1584"/>
        <item m="1" x="693"/>
        <item m="1" x="1613"/>
        <item m="1" x="723"/>
        <item m="1" x="1641"/>
        <item m="1" x="751"/>
        <item m="1" x="1670"/>
        <item m="1" x="781"/>
        <item m="1" x="1700"/>
        <item m="1" x="812"/>
        <item m="1" x="1728"/>
        <item m="1" x="841"/>
        <item m="1" x="1755"/>
        <item m="1" x="868"/>
        <item m="1" x="1782"/>
        <item m="1" x="896"/>
        <item m="1" x="1809"/>
        <item m="1" x="925"/>
        <item m="1" x="44"/>
        <item m="1" x="951"/>
        <item m="1" x="72"/>
        <item m="1" x="979"/>
        <item m="1" x="98"/>
        <item m="1" x="1005"/>
        <item m="1" x="124"/>
        <item m="1" x="1033"/>
        <item m="1" x="149"/>
        <item m="1" x="1061"/>
        <item m="1" x="174"/>
        <item m="1" x="1086"/>
        <item m="1" x="1112"/>
        <item m="1" x="220"/>
        <item m="1" x="1138"/>
        <item m="1" x="245"/>
        <item m="1" x="1166"/>
        <item m="1" x="272"/>
        <item m="1" x="1194"/>
        <item m="1" x="299"/>
        <item m="1" x="1223"/>
        <item m="1" x="326"/>
        <item m="1" x="1250"/>
        <item m="1" x="379"/>
        <item m="1" x="1301"/>
        <item m="1" x="406"/>
        <item m="1" x="1328"/>
        <item m="1" x="433"/>
        <item m="1" x="1356"/>
        <item m="1" x="462"/>
        <item m="1" x="1385"/>
        <item m="1" x="492"/>
        <item m="1" x="1413"/>
        <item m="1" x="521"/>
        <item m="1" x="1442"/>
        <item m="1" x="548"/>
        <item m="1" x="1470"/>
        <item m="1" x="577"/>
        <item m="1" x="1499"/>
        <item m="1" x="604"/>
        <item m="1" x="1527"/>
        <item m="1" x="632"/>
        <item m="1" x="1554"/>
        <item m="1" x="661"/>
        <item m="1" x="1582"/>
        <item m="1" x="691"/>
        <item m="1" x="1611"/>
        <item m="1" x="721"/>
        <item m="1" x="1639"/>
        <item m="1" x="750"/>
        <item m="1" x="1668"/>
        <item m="1" x="779"/>
        <item m="1" x="1698"/>
        <item m="1" x="810"/>
        <item m="1" x="1726"/>
        <item m="1" x="839"/>
        <item m="1" x="1753"/>
        <item m="1" x="1780"/>
        <item m="1" x="894"/>
        <item m="1" x="1807"/>
        <item m="1" x="923"/>
        <item m="1" x="42"/>
        <item m="1" x="949"/>
        <item m="1" x="70"/>
        <item m="1" x="977"/>
        <item m="1" x="96"/>
        <item m="1" x="1003"/>
        <item m="1" x="122"/>
        <item m="1" x="1031"/>
        <item m="1" x="147"/>
        <item m="1" x="1059"/>
        <item m="1" x="172"/>
        <item m="1" x="1084"/>
        <item m="1" x="195"/>
        <item m="1" x="1110"/>
        <item m="1" x="218"/>
        <item m="1" x="1136"/>
        <item m="1" x="243"/>
        <item m="1" x="1164"/>
        <item m="1" x="270"/>
        <item m="1" x="1193"/>
        <item m="1" x="297"/>
        <item m="1" x="1221"/>
        <item m="1" x="324"/>
        <item m="1" x="1248"/>
        <item m="1" x="351"/>
        <item m="1" x="1276"/>
        <item m="1" x="377"/>
        <item m="1" x="1299"/>
        <item m="1" x="404"/>
        <item m="1" x="1326"/>
        <item m="1" x="431"/>
        <item m="1" x="1354"/>
        <item m="1" x="460"/>
        <item m="1" x="1383"/>
        <item m="1" x="490"/>
        <item m="1" x="1411"/>
        <item m="1" x="1440"/>
        <item m="1" x="546"/>
        <item m="1" x="1469"/>
        <item m="1" x="576"/>
        <item m="1" x="1498"/>
        <item m="1" x="603"/>
        <item m="1" x="1526"/>
        <item m="1" x="631"/>
        <item m="1" x="1553"/>
        <item m="1" x="660"/>
        <item m="1" x="1581"/>
        <item m="1" x="689"/>
        <item m="1" x="1609"/>
        <item m="1" x="719"/>
        <item m="1" x="1637"/>
        <item m="1" x="748"/>
        <item m="1" x="1666"/>
        <item m="1" x="777"/>
        <item m="1" x="1696"/>
        <item m="1" x="808"/>
        <item m="1" x="1724"/>
        <item m="1" x="837"/>
        <item m="1" x="1751"/>
        <item m="1" x="865"/>
        <item m="1" x="1778"/>
        <item m="1" x="892"/>
        <item m="1" x="1805"/>
        <item m="1" x="921"/>
        <item m="1" x="40"/>
        <item m="1" x="947"/>
        <item m="1" x="68"/>
        <item m="1" x="975"/>
        <item m="1" x="95"/>
        <item m="1" x="1002"/>
        <item m="1" x="120"/>
        <item m="1" x="1029"/>
        <item m="1" x="145"/>
        <item m="1" x="1057"/>
        <item m="1" x="170"/>
        <item m="1" x="1082"/>
        <item m="1" x="193"/>
        <item m="1" x="1108"/>
        <item m="1" x="216"/>
        <item m="1" x="1134"/>
        <item m="1" x="241"/>
        <item m="1" x="1162"/>
        <item m="1" x="268"/>
        <item m="1" x="1191"/>
        <item m="1" x="295"/>
        <item m="1" x="349"/>
        <item m="1" x="1274"/>
        <item m="1" x="376"/>
        <item m="1" x="1298"/>
        <item m="1" x="402"/>
        <item m="1" x="1324"/>
        <item m="1" x="429"/>
        <item m="1" x="1352"/>
        <item m="1" x="458"/>
        <item m="1" x="1381"/>
        <item m="1" x="488"/>
        <item m="1" x="1409"/>
        <item m="1" x="518"/>
        <item m="1" x="1438"/>
        <item m="1" x="544"/>
        <item m="1" x="1467"/>
        <item m="1" x="574"/>
        <item m="1" x="1496"/>
        <item m="1" x="601"/>
        <item m="1" x="1524"/>
        <item m="1" x="629"/>
        <item m="1" x="1551"/>
        <item m="1" x="658"/>
        <item m="1" x="1579"/>
        <item m="1" x="687"/>
        <item m="1" x="1607"/>
        <item m="1" x="717"/>
        <item m="1" x="1635"/>
        <item m="1" x="746"/>
        <item m="1" x="1664"/>
        <item m="1" x="775"/>
        <item m="1" x="1694"/>
        <item m="1" x="806"/>
        <item m="1" x="1749"/>
        <item m="1" x="863"/>
        <item m="1" x="1776"/>
        <item m="1" x="919"/>
        <item m="1" x="39"/>
        <item m="1" x="945"/>
        <item m="1" x="66"/>
        <item m="1" x="974"/>
        <item m="1" x="93"/>
        <item m="1" x="1000"/>
        <item m="1" x="118"/>
        <item m="1" x="1027"/>
        <item m="1" x="144"/>
        <item m="1" x="1056"/>
        <item m="1" x="215"/>
        <item m="1" x="1133"/>
        <item m="1" x="240"/>
        <item m="1" x="1161"/>
        <item m="1" x="267"/>
        <item m="1" x="1190"/>
        <item m="1" x="294"/>
        <item m="1" x="1219"/>
        <item m="1" x="1273"/>
        <item m="1" x="375"/>
        <item m="1" x="1297"/>
        <item m="1" x="401"/>
        <item m="1" x="1323"/>
        <item m="1" x="428"/>
        <item m="1" x="1351"/>
        <item m="1" x="457"/>
        <item m="1" x="1380"/>
        <item m="1" x="487"/>
        <item m="1" x="1408"/>
        <item m="1" x="517"/>
        <item m="1" x="1437"/>
        <item m="1" x="543"/>
        <item m="1" x="1466"/>
        <item m="1" x="573"/>
        <item m="1" x="1495"/>
        <item m="1" x="600"/>
        <item m="1" x="1523"/>
        <item m="1" x="628"/>
        <item m="1" x="1550"/>
        <item m="1" x="657"/>
        <item m="1" x="1578"/>
        <item m="1" x="686"/>
        <item m="1" x="1606"/>
        <item m="1" x="716"/>
        <item m="1" x="1634"/>
        <item m="1" x="745"/>
        <item m="1" x="1663"/>
        <item m="1" x="774"/>
        <item m="1" x="1693"/>
        <item m="1" x="805"/>
        <item m="1" x="1722"/>
        <item m="1" x="835"/>
        <item m="1" x="1748"/>
        <item m="1" x="862"/>
        <item m="1" x="1775"/>
        <item m="1" x="891"/>
        <item m="1" x="1803"/>
        <item m="1" x="918"/>
        <item m="1" x="38"/>
        <item m="1" x="944"/>
        <item m="1" x="65"/>
        <item m="1" x="973"/>
        <item m="1" x="92"/>
        <item m="1" x="999"/>
        <item m="1" x="117"/>
        <item m="1" x="1026"/>
        <item m="1" x="143"/>
        <item m="1" x="1055"/>
        <item m="1" x="169"/>
        <item m="1" x="1081"/>
        <item m="1" x="192"/>
        <item m="1" x="1107"/>
        <item m="1" x="214"/>
        <item m="1" x="1132"/>
        <item m="1" x="239"/>
        <item m="1" x="266"/>
        <item m="1" x="1189"/>
        <item m="1" x="293"/>
        <item m="1" x="1218"/>
        <item m="1" x="322"/>
        <item m="1" x="1246"/>
        <item m="1" x="374"/>
        <item m="1" x="1350"/>
        <item m="1" x="456"/>
        <item m="1" x="1379"/>
        <item m="1" x="486"/>
        <item m="1" x="1407"/>
        <item m="1" x="516"/>
        <item m="1" x="1436"/>
        <item m="1" x="542"/>
        <item m="1" x="1465"/>
        <item m="1" x="572"/>
        <item m="1" x="1494"/>
        <item m="1" x="599"/>
        <item m="1" x="1522"/>
        <item m="1" x="627"/>
        <item m="1" x="1549"/>
        <item m="1" x="656"/>
        <item m="1" x="1577"/>
        <item m="1" x="685"/>
        <item m="1" x="1605"/>
        <item m="1" x="715"/>
        <item m="1" x="1633"/>
        <item m="1" x="744"/>
        <item m="1" x="1662"/>
        <item m="1" x="773"/>
        <item m="1" x="1692"/>
        <item m="1" x="804"/>
        <item m="1" x="1721"/>
        <item m="1" x="834"/>
        <item m="1" x="1747"/>
        <item m="1" x="861"/>
        <item m="1" x="1774"/>
        <item m="1" x="890"/>
        <item m="1" x="1802"/>
        <item m="1" x="917"/>
        <item m="1" x="37"/>
        <item m="1" x="943"/>
        <item m="1" x="64"/>
        <item m="1" x="972"/>
        <item m="1" x="91"/>
        <item m="1" x="998"/>
        <item m="1" x="116"/>
        <item m="1" x="1025"/>
        <item m="1" x="142"/>
        <item m="1" x="1054"/>
        <item m="1" x="168"/>
        <item m="1" x="1080"/>
        <item m="1" x="191"/>
        <item m="1" x="1106"/>
        <item m="1" x="213"/>
        <item m="1" x="1131"/>
        <item m="1" x="238"/>
        <item m="1" x="1160"/>
        <item m="1" x="265"/>
        <item m="1" x="1188"/>
        <item m="1" x="292"/>
        <item m="1" x="1217"/>
        <item m="1" x="321"/>
        <item m="1" x="1245"/>
        <item m="1" x="348"/>
        <item m="1" x="1272"/>
        <item m="1" x="373"/>
        <item m="1" x="1296"/>
        <item m="1" x="400"/>
        <item m="1" x="1322"/>
        <item m="1" x="427"/>
        <item m="1" x="1349"/>
        <item m="1" x="455"/>
        <item m="1" x="1378"/>
        <item m="1" x="485"/>
        <item m="1" x="1406"/>
        <item m="1" x="515"/>
        <item m="1" x="1435"/>
        <item m="1" x="1493"/>
        <item m="1" x="598"/>
        <item m="1" x="1521"/>
        <item m="1" x="626"/>
        <item m="1" x="1548"/>
        <item m="1" x="655"/>
        <item m="1" x="1576"/>
        <item m="1" x="684"/>
        <item m="1" x="1604"/>
        <item m="1" x="714"/>
        <item m="1" x="1632"/>
        <item m="1" x="743"/>
        <item m="1" x="1661"/>
        <item m="1" x="772"/>
        <item m="1" x="1691"/>
        <item m="1" x="803"/>
        <item m="1" x="1720"/>
        <item m="1" x="833"/>
        <item m="1" x="1746"/>
        <item m="1" x="860"/>
        <item m="1" x="1773"/>
        <item m="1" x="889"/>
        <item m="1" x="1801"/>
        <item m="1" x="916"/>
        <item m="1" x="36"/>
        <item m="1" x="942"/>
        <item m="1" x="63"/>
        <item m="1" x="971"/>
        <item m="1" x="90"/>
        <item m="1" x="997"/>
        <item m="1" x="115"/>
        <item m="1" x="1024"/>
        <item m="1" x="141"/>
        <item m="1" x="1053"/>
        <item m="1" x="167"/>
        <item m="1" x="1105"/>
        <item m="1" x="212"/>
        <item m="1" x="1130"/>
        <item m="1" x="237"/>
        <item m="1" x="1159"/>
        <item m="1" x="264"/>
        <item m="1" x="1187"/>
        <item m="1" x="291"/>
        <item m="1" x="1216"/>
        <item m="1" x="320"/>
        <item m="1" x="1244"/>
        <item m="1" x="347"/>
        <item m="1" x="1271"/>
        <item m="1" x="372"/>
        <item m="1" x="1295"/>
        <item m="1" x="399"/>
        <item m="1" x="1321"/>
        <item m="1" x="426"/>
        <item m="1" x="1348"/>
        <item m="1" x="454"/>
        <item m="1" x="1377"/>
        <item m="1" x="484"/>
        <item m="1" x="1405"/>
        <item m="1" x="514"/>
        <item m="1" x="1434"/>
        <item m="1" x="541"/>
        <item m="1" x="1464"/>
        <item m="1" x="571"/>
        <item m="1" x="1492"/>
        <item m="1" x="1520"/>
        <item m="1" x="625"/>
        <item m="1" x="1547"/>
        <item m="1" x="654"/>
        <item m="1" x="1575"/>
        <item m="1" x="683"/>
        <item m="1" x="1603"/>
        <item m="1" x="713"/>
        <item m="1" x="1631"/>
        <item m="1" x="742"/>
        <item m="1" x="1660"/>
        <item m="1" x="771"/>
        <item m="1" x="1690"/>
        <item m="1" x="802"/>
        <item m="1" x="1719"/>
        <item m="1" x="832"/>
        <item m="1" x="1745"/>
        <item m="1" x="859"/>
        <item m="1" x="1772"/>
        <item m="1" x="888"/>
        <item m="1" x="1800"/>
        <item m="1" x="915"/>
        <item m="1" x="35"/>
        <item m="1" x="941"/>
        <item m="1" x="62"/>
        <item m="1" x="970"/>
        <item m="1" x="89"/>
        <item m="1" x="996"/>
        <item m="1" x="114"/>
        <item m="1" x="1023"/>
        <item m="1" x="140"/>
        <item m="1" x="1052"/>
        <item m="1" x="166"/>
        <item m="1" x="1079"/>
        <item m="1" x="190"/>
        <item m="1" x="1104"/>
        <item m="1" x="211"/>
        <item m="1" x="1129"/>
        <item m="1" x="1158"/>
        <item m="1" x="1186"/>
        <item m="1" x="290"/>
        <item m="1" x="1215"/>
        <item m="1" x="319"/>
        <item m="1" x="1243"/>
        <item m="1" x="346"/>
        <item m="1" x="1270"/>
        <item m="1" x="371"/>
        <item m="1" x="1294"/>
        <item m="1" x="398"/>
        <item m="1" x="1320"/>
        <item m="1" x="425"/>
        <item m="1" x="1347"/>
        <item m="1" x="453"/>
        <item m="1" x="1376"/>
        <item m="1" x="483"/>
        <item m="1" x="1404"/>
        <item m="1" x="513"/>
        <item m="1" x="1433"/>
        <item m="1" x="540"/>
        <item m="1" x="1463"/>
        <item m="1" x="570"/>
        <item m="1" x="1491"/>
        <item m="1" x="1519"/>
        <item m="1" x="624"/>
        <item m="1" x="1546"/>
        <item m="1" x="653"/>
        <item m="1" x="1574"/>
        <item m="1" x="682"/>
        <item m="1" x="1602"/>
        <item m="1" x="712"/>
        <item m="1" x="1630"/>
        <item m="1" x="741"/>
        <item m="1" x="1659"/>
        <item m="1" x="770"/>
        <item m="1" x="1689"/>
        <item m="1" x="801"/>
        <item m="1" x="1718"/>
        <item m="1" x="831"/>
        <item m="1" x="1744"/>
        <item m="1" x="858"/>
        <item m="1" x="1771"/>
        <item m="1" x="887"/>
        <item m="1" x="1799"/>
        <item m="1" x="940"/>
        <item m="1" x="61"/>
        <item m="1" x="969"/>
        <item m="1" x="1214"/>
        <item m="1" x="318"/>
        <item m="1" x="1242"/>
        <item m="1" x="345"/>
        <item m="1" x="1269"/>
        <item m="1" x="370"/>
        <item m="1" x="1293"/>
        <item m="1" x="397"/>
        <item m="1" x="1319"/>
        <item m="1" x="424"/>
        <item m="1" x="1346"/>
        <item m="1" x="452"/>
        <item m="1" x="1375"/>
        <item m="1" x="482"/>
        <item m="1" x="1403"/>
        <item m="1" x="512"/>
        <item m="1" x="1432"/>
        <item m="1" x="539"/>
        <item m="1" x="1462"/>
        <item m="1" x="569"/>
        <item m="1" x="1490"/>
        <item m="1" x="597"/>
        <item m="1" x="1518"/>
        <item m="1" x="623"/>
        <item m="1" x="1545"/>
        <item m="1" x="652"/>
        <item m="1" x="1573"/>
        <item m="1" x="681"/>
        <item m="1" x="1601"/>
        <item m="1" x="711"/>
        <item m="1" x="1629"/>
        <item m="1" x="740"/>
        <item m="1" x="1658"/>
        <item m="1" x="769"/>
        <item m="1" x="1688"/>
        <item m="1" x="800"/>
        <item m="1" x="1717"/>
        <item m="1" x="830"/>
        <item m="1" x="1743"/>
        <item m="1" x="857"/>
        <item m="1" x="1770"/>
        <item m="1" x="886"/>
        <item m="1" x="1798"/>
        <item m="1" x="914"/>
        <item m="1" x="34"/>
        <item m="1" x="113"/>
        <item m="1" x="1022"/>
        <item m="1" x="139"/>
        <item m="1" x="1051"/>
        <item m="1" x="165"/>
        <item m="1" x="1078"/>
        <item m="1" x="189"/>
        <item m="1" x="1103"/>
        <item m="1" x="210"/>
        <item m="1" x="1128"/>
        <item m="1" x="235"/>
        <item m="1" x="1157"/>
        <item m="1" x="263"/>
        <item m="1" x="1185"/>
        <item m="1" x="289"/>
        <item m="1" x="1213"/>
        <item m="1" x="317"/>
        <item m="1" x="1241"/>
        <item m="1" x="344"/>
        <item m="1" x="1268"/>
        <item m="1" x="369"/>
        <item m="1" x="1292"/>
        <item m="1" x="236"/>
        <item m="1" x="968"/>
        <item m="1" x="396"/>
        <item m="1" x="1318"/>
        <item m="1" x="423"/>
        <item m="1" x="1345"/>
        <item m="1" x="451"/>
        <item m="1" x="1374"/>
        <item m="1" x="481"/>
        <item m="1" x="1402"/>
        <item m="1" x="511"/>
        <item m="1" x="1431"/>
        <item m="1" x="538"/>
        <item m="1" x="1461"/>
        <item m="1" x="568"/>
        <item m="1" x="1489"/>
        <item m="1" x="596"/>
        <item m="1" x="1517"/>
        <item m="1" x="622"/>
        <item m="1" x="1544"/>
        <item m="1" x="651"/>
        <item m="1" x="1572"/>
        <item m="1" x="680"/>
        <item m="1" x="1600"/>
        <item m="1" x="710"/>
        <item m="1" x="1628"/>
        <item m="1" x="739"/>
        <item m="1" x="1657"/>
        <item m="1" x="768"/>
        <item m="1" x="1687"/>
        <item m="1" x="799"/>
        <item m="1" x="1716"/>
        <item m="1" x="829"/>
        <item m="1" x="1742"/>
        <item m="1" x="856"/>
        <item m="1" x="1769"/>
        <item m="1" x="885"/>
        <item m="1" x="1797"/>
        <item m="1" x="913"/>
        <item m="1" x="33"/>
        <item m="1" x="939"/>
        <item m="1" x="60"/>
        <item m="1" x="967"/>
        <item m="1" x="88"/>
        <item m="1" x="995"/>
        <item m="1" x="112"/>
        <item m="1" x="1021"/>
        <item m="1" x="138"/>
        <item m="1" x="1050"/>
        <item m="1" x="164"/>
        <item m="1" x="1077"/>
        <item m="1" x="188"/>
        <item m="1" x="1102"/>
        <item m="1" x="209"/>
        <item m="1" x="1127"/>
        <item m="1" x="234"/>
        <item m="1" x="1156"/>
        <item m="1" x="262"/>
        <item m="1" x="1184"/>
        <item m="1" x="288"/>
        <item m="1" x="1212"/>
        <item m="1" x="316"/>
        <item m="1" x="1240"/>
        <item m="1" x="343"/>
        <item m="1" x="1267"/>
        <item m="1" x="395"/>
        <item m="1" x="1317"/>
        <item m="1" x="422"/>
        <item m="1" x="1344"/>
        <item m="1" x="450"/>
        <item m="1" x="1373"/>
        <item m="1" x="480"/>
        <item m="1" x="1401"/>
        <item m="1" x="510"/>
        <item m="1" x="1430"/>
        <item m="1" x="537"/>
        <item m="1" x="1460"/>
        <item m="1" x="567"/>
        <item m="1" x="1488"/>
        <item m="1" x="595"/>
        <item m="1" x="1516"/>
        <item m="1" x="621"/>
        <item m="1" x="1543"/>
        <item m="1" x="650"/>
        <item m="1" x="1571"/>
        <item m="1" x="679"/>
        <item m="1" x="1599"/>
        <item m="1" x="709"/>
        <item m="1" x="1627"/>
        <item m="1" x="738"/>
        <item m="1" x="1656"/>
        <item m="1" x="767"/>
        <item m="1" x="1686"/>
        <item m="1" x="798"/>
        <item m="1" x="1715"/>
        <item m="1" x="828"/>
        <item m="1" x="1741"/>
        <item m="1" x="855"/>
        <item m="1" x="1768"/>
        <item m="1" x="884"/>
        <item m="1" x="1796"/>
        <item m="1" x="912"/>
        <item m="1" x="32"/>
        <item m="1" x="938"/>
        <item m="1" x="59"/>
        <item m="1" x="966"/>
        <item m="1" x="87"/>
        <item m="1" x="994"/>
        <item m="1" x="137"/>
        <item m="1" x="1049"/>
        <item m="1" x="163"/>
        <item m="1" x="1076"/>
        <item m="1" x="187"/>
        <item m="1" x="1101"/>
        <item m="1" x="1155"/>
        <item m="1" x="261"/>
        <item m="1" x="1183"/>
        <item m="1" x="287"/>
        <item m="1" x="1211"/>
        <item m="1" x="315"/>
        <item m="1" x="1239"/>
        <item m="1" x="342"/>
        <item m="1" x="1266"/>
        <item m="1" x="368"/>
        <item m="1" x="1291"/>
        <item m="1" x="394"/>
        <item m="1" x="1316"/>
        <item m="1" x="421"/>
        <item m="1" x="1343"/>
        <item m="1" x="449"/>
        <item m="1" x="1372"/>
        <item m="1" x="479"/>
        <item m="1" x="1400"/>
        <item m="1" x="509"/>
        <item m="1" x="1429"/>
        <item m="1" x="536"/>
        <item m="1" x="1459"/>
        <item m="1" x="566"/>
        <item m="1" x="1487"/>
        <item m="1" x="594"/>
        <item m="1" x="1515"/>
        <item m="1" x="620"/>
        <item m="1" x="1542"/>
        <item m="1" x="649"/>
        <item m="1" x="1570"/>
        <item m="1" x="678"/>
        <item m="1" x="1598"/>
        <item m="1" x="708"/>
        <item m="1" x="1626"/>
        <item m="1" x="737"/>
        <item m="1" x="1655"/>
        <item m="1" x="766"/>
        <item m="1" x="1685"/>
        <item m="1" x="797"/>
        <item m="1" x="1714"/>
        <item m="1" x="827"/>
        <item m="1" x="1740"/>
        <item m="1" x="854"/>
        <item m="1" x="1767"/>
        <item m="1" x="883"/>
        <item m="1" x="1795"/>
        <item m="1" x="911"/>
        <item m="1" x="31"/>
        <item m="1" x="937"/>
        <item m="1" x="58"/>
        <item m="1" x="86"/>
        <item m="1" x="993"/>
        <item m="1" x="111"/>
        <item m="1" x="1020"/>
        <item m="1" x="136"/>
        <item m="1" x="1048"/>
        <item m="1" x="162"/>
        <item m="1" x="1075"/>
        <item m="1" x="1154"/>
        <item m="1" x="260"/>
        <item m="1" x="1182"/>
        <item m="1" x="286"/>
        <item m="1" x="1210"/>
        <item m="1" x="1677"/>
        <item m="1" x="314"/>
        <item m="1" x="788"/>
        <item m="1" x="1238"/>
        <item m="1" x="1706"/>
        <item m="1" x="341"/>
        <item m="1" x="818"/>
        <item m="1" x="1265"/>
        <item m="1" x="1733"/>
        <item m="1" x="367"/>
        <item m="1" x="845"/>
        <item m="1" x="1760"/>
        <item m="1" x="393"/>
        <item m="1" x="874"/>
        <item m="1" x="1315"/>
        <item m="1" x="1788"/>
        <item m="1" x="420"/>
        <item m="1" x="902"/>
        <item m="1" x="1342"/>
        <item m="1" x="1814"/>
        <item m="1" x="448"/>
        <item m="1" x="931"/>
        <item m="1" x="1371"/>
        <item m="1" x="51"/>
        <item m="1" x="478"/>
        <item m="1" x="958"/>
        <item m="1" x="1399"/>
        <item m="1" x="79"/>
        <item m="1" x="508"/>
        <item m="1" x="985"/>
        <item m="1" x="1428"/>
        <item m="1" x="104"/>
        <item m="1" x="535"/>
        <item m="1" x="1011"/>
        <item m="1" x="1458"/>
        <item m="1" x="130"/>
        <item m="1" x="565"/>
        <item m="1" x="1040"/>
        <item m="1" x="1486"/>
        <item m="1" x="156"/>
        <item m="1" x="593"/>
        <item m="1" x="1068"/>
        <item m="1" x="1514"/>
        <item m="1" x="180"/>
        <item m="1" x="619"/>
        <item m="1" x="1093"/>
        <item m="1" x="1541"/>
        <item m="1" x="202"/>
        <item m="1" x="648"/>
        <item m="1" x="1119"/>
        <item m="1" x="1569"/>
        <item m="1" x="227"/>
        <item m="1" x="677"/>
        <item m="1" x="1145"/>
        <item m="1" x="1597"/>
        <item m="1" x="252"/>
        <item m="1" x="707"/>
        <item m="1" x="1173"/>
        <item m="1" x="1625"/>
        <item m="1" x="278"/>
        <item m="1" x="736"/>
        <item m="1" x="1201"/>
        <item m="1" x="1654"/>
        <item m="1" x="306"/>
        <item m="1" x="765"/>
        <item m="1" x="1230"/>
        <item m="1" x="1684"/>
        <item m="1" x="333"/>
        <item m="1" x="796"/>
        <item m="1" x="1257"/>
        <item m="1" x="1713"/>
        <item m="1" x="359"/>
        <item m="1" x="826"/>
        <item m="1" x="1283"/>
        <item m="1" x="1739"/>
        <item m="1" x="385"/>
        <item m="1" x="853"/>
        <item m="1" x="1307"/>
        <item m="1" x="1766"/>
        <item m="1" x="413"/>
        <item m="1" x="882"/>
        <item m="1" x="1334"/>
        <item m="1" x="1794"/>
        <item m="1" x="440"/>
        <item m="1" x="910"/>
        <item m="1" x="1363"/>
        <item m="1" x="30"/>
        <item m="1" x="469"/>
        <item m="1" x="57"/>
        <item m="1" x="499"/>
        <item m="1" x="965"/>
        <item m="1" x="1420"/>
        <item m="1" x="85"/>
        <item m="1" x="528"/>
        <item m="1" x="992"/>
        <item m="1" x="1449"/>
        <item m="1" x="110"/>
        <item m="1" x="555"/>
        <item m="1" x="1019"/>
        <item m="1" x="1477"/>
        <item m="1" x="135"/>
        <item m="1" x="584"/>
        <item m="1" x="1047"/>
        <item m="1" x="1506"/>
        <item m="1" x="611"/>
        <item m="1" x="1074"/>
        <item m="1" x="1533"/>
        <item m="1" x="186"/>
        <item m="1" x="639"/>
        <item m="1" x="1100"/>
        <item m="1" x="1561"/>
        <item m="1" x="208"/>
        <item m="1" x="668"/>
        <item m="1" x="1126"/>
        <item m="1" x="1589"/>
        <item m="1" x="233"/>
        <item m="1" x="698"/>
        <item m="1" x="1153"/>
        <item m="1" x="1618"/>
        <item m="1" x="259"/>
        <item m="1" x="728"/>
        <item m="1" x="1181"/>
        <item m="1" x="1646"/>
        <item m="1" x="285"/>
        <item m="1" x="756"/>
        <item m="1" x="1209"/>
        <item m="1" x="1675"/>
        <item m="1" x="313"/>
        <item m="1" x="786"/>
        <item m="1" x="1237"/>
        <item m="1" x="930"/>
        <item m="1" x="1370"/>
        <item m="1" x="49"/>
        <item m="1" x="477"/>
        <item m="1" x="956"/>
        <item m="1" x="1398"/>
        <item m="1" x="77"/>
        <item m="1" x="507"/>
        <item m="1" x="983"/>
        <item m="1" x="1427"/>
        <item m="1" x="102"/>
        <item m="1" x="534"/>
        <item m="1" x="1009"/>
        <item m="1" x="1457"/>
        <item m="1" x="128"/>
        <item m="1" x="564"/>
        <item m="1" x="1038"/>
        <item m="1" x="1485"/>
        <item m="1" x="154"/>
        <item m="1" x="592"/>
        <item m="1" x="1066"/>
        <item m="1" x="1513"/>
        <item m="1" x="1091"/>
        <item m="1" x="1540"/>
        <item m="1" x="200"/>
        <item m="1" x="647"/>
        <item m="1" x="1117"/>
        <item m="1" x="1568"/>
        <item m="1" x="225"/>
        <item m="1" x="676"/>
        <item m="1" x="1143"/>
        <item m="1" x="1596"/>
        <item m="1" x="250"/>
        <item m="1" x="706"/>
        <item m="1" x="1171"/>
        <item m="1" x="276"/>
        <item m="1" x="1199"/>
        <item m="1" x="1653"/>
        <item m="1" x="304"/>
        <item m="1" x="764"/>
        <item m="1" x="1228"/>
        <item m="1" x="1683"/>
        <item m="1" x="331"/>
        <item m="1" x="795"/>
        <item m="1" x="1255"/>
        <item m="1" x="1712"/>
        <item m="1" x="357"/>
        <item m="1" x="825"/>
        <item m="1" x="1281"/>
        <item m="1" x="1738"/>
        <item m="1" x="383"/>
        <item m="1" x="852"/>
        <item m="1" x="1305"/>
        <item m="1" x="1765"/>
        <item m="1" x="411"/>
        <item m="1" x="881"/>
        <item m="1" x="1333"/>
        <item m="1" x="1793"/>
        <item m="1" x="438"/>
        <item m="1" x="909"/>
        <item m="1" x="1361"/>
        <item m="1" x="29"/>
        <item m="1" x="467"/>
        <item m="1" x="1389"/>
        <item m="1" x="56"/>
        <item m="1" x="497"/>
        <item m="1" x="964"/>
        <item m="1" x="1418"/>
        <item m="1" x="84"/>
        <item m="1" x="526"/>
        <item m="1" x="991"/>
        <item m="1" x="1447"/>
        <item m="1" x="109"/>
        <item m="1" x="553"/>
        <item m="1" x="1018"/>
        <item m="1" x="1475"/>
        <item m="1" x="134"/>
        <item m="1" x="582"/>
        <item m="1" x="1046"/>
        <item m="1" x="1504"/>
        <item m="1" x="161"/>
        <item m="1" x="609"/>
        <item m="1" x="1073"/>
        <item m="1" x="1531"/>
        <item m="1" x="185"/>
        <item m="1" x="637"/>
        <item m="1" x="1099"/>
        <item m="1" x="1559"/>
        <item m="1" x="207"/>
        <item m="1" x="666"/>
        <item m="1" x="1125"/>
        <item m="1" x="1587"/>
        <item m="1" x="232"/>
        <item m="1" x="696"/>
        <item m="1" x="1152"/>
        <item m="1" x="1616"/>
        <item m="1" x="258"/>
        <item m="1" x="726"/>
        <item m="1" x="1180"/>
        <item m="1" x="1644"/>
        <item m="1" x="284"/>
        <item m="1" x="754"/>
        <item m="1" x="1208"/>
        <item m="1" x="1673"/>
        <item m="1" x="312"/>
        <item m="1" x="784"/>
        <item m="1" x="1236"/>
        <item m="1" x="1703"/>
        <item m="1" x="340"/>
        <item m="1" x="815"/>
        <item m="1" x="1264"/>
        <item m="1" x="1731"/>
        <item m="1" x="366"/>
        <item m="1" x="1290"/>
        <item m="1" x="1758"/>
        <item m="1" x="392"/>
        <item m="1" x="871"/>
        <item m="1" x="1314"/>
        <item m="1" x="1785"/>
        <item m="1" x="419"/>
        <item m="1" x="899"/>
        <item m="1" x="1341"/>
        <item m="1" x="1812"/>
        <item m="1" x="447"/>
        <item m="1" x="928"/>
        <item m="1" x="1369"/>
        <item m="1" x="47"/>
        <item m="1" x="476"/>
        <item m="1" x="954"/>
        <item m="1" x="1397"/>
        <item m="1" x="75"/>
        <item m="1" x="506"/>
        <item m="1" x="981"/>
        <item m="1" x="1426"/>
        <item m="1" x="100"/>
        <item m="1" x="533"/>
        <item m="1" x="1007"/>
        <item m="1" x="1456"/>
        <item m="1" x="126"/>
        <item m="1" x="563"/>
        <item m="1" x="1036"/>
        <item m="1" x="1484"/>
        <item m="1" x="152"/>
        <item m="1" x="591"/>
        <item m="1" x="1064"/>
        <item m="1" x="1512"/>
        <item m="1" x="177"/>
        <item m="1" x="618"/>
        <item m="1" x="1089"/>
        <item m="1" x="1539"/>
        <item m="1" x="646"/>
        <item m="1" x="1115"/>
        <item m="1" x="1567"/>
        <item m="1" x="223"/>
        <item m="1" x="675"/>
        <item m="1" x="1141"/>
        <item m="1" x="1595"/>
        <item m="1" x="248"/>
        <item m="1" x="705"/>
        <item m="1" x="1169"/>
        <item m="1" x="1624"/>
        <item m="1" x="735"/>
        <item m="1" x="1197"/>
        <item m="1" x="1652"/>
        <item m="1" x="302"/>
        <item m="1" x="763"/>
        <item m="1" x="1226"/>
        <item m="1" x="1682"/>
        <item m="1" x="329"/>
        <item m="1" x="794"/>
        <item m="1" x="1253"/>
        <item m="1" x="1711"/>
        <item m="1" x="355"/>
        <item m="1" x="824"/>
        <item m="1" x="1279"/>
        <item m="1" x="1737"/>
        <item m="1" x="381"/>
        <item m="1" x="851"/>
        <item m="1" x="1303"/>
        <item m="1" x="409"/>
        <item m="1" x="880"/>
        <item m="1" x="1331"/>
        <item m="1" x="1792"/>
        <item m="1" x="436"/>
        <item m="1" x="908"/>
        <item m="1" x="1359"/>
        <item m="1" x="1820"/>
        <item m="1" x="465"/>
        <item m="1" x="55"/>
        <item m="1" x="495"/>
        <item m="1" x="1416"/>
        <item m="1" x="83"/>
        <item m="1" x="524"/>
        <item m="1" x="990"/>
        <item m="1" x="1445"/>
        <item m="1" x="108"/>
        <item m="1" x="551"/>
        <item m="1" x="1017"/>
        <item m="1" x="1473"/>
        <item m="1" x="133"/>
        <item m="1" x="580"/>
        <item m="1" x="1045"/>
        <item m="1" x="1502"/>
        <item m="1" x="160"/>
        <item m="1" x="607"/>
        <item m="1" x="1072"/>
        <item m="1" x="1529"/>
        <item m="1" x="184"/>
        <item m="1" x="635"/>
        <item m="1" x="1098"/>
        <item m="1" x="1557"/>
        <item m="1" x="206"/>
        <item m="1" x="664"/>
        <item m="1" x="1124"/>
        <item m="1" x="1585"/>
        <item m="1" x="231"/>
        <item m="1" x="694"/>
        <item m="1" x="1151"/>
        <item m="1" x="1614"/>
        <item m="1" x="257"/>
        <item m="1" x="724"/>
        <item m="1" x="1179"/>
        <item m="1" x="1642"/>
        <item m="1" x="1816"/>
        <item m="1" x="752"/>
        <item m="1" x="1207"/>
        <item m="1" x="1671"/>
        <item m="1" x="311"/>
        <item m="1" x="782"/>
        <item m="1" x="1701"/>
        <item m="1" x="339"/>
        <item m="1" x="813"/>
        <item m="1" x="1263"/>
        <item m="1" x="1729"/>
        <item m="1" x="365"/>
        <item m="1" x="842"/>
        <item m="1" x="1289"/>
        <item m="1" x="1756"/>
        <item m="1" x="391"/>
        <item m="1" x="869"/>
        <item m="1" x="1313"/>
        <item m="1" x="1783"/>
        <item m="1" x="418"/>
        <item m="1" x="897"/>
        <item m="1" x="1340"/>
        <item m="1" x="1810"/>
        <item m="1" x="446"/>
        <item m="1" x="926"/>
        <item m="1" x="1368"/>
        <item m="1" x="45"/>
        <item m="1" x="475"/>
        <item m="1" x="952"/>
        <item m="1" x="1396"/>
        <item m="1" x="73"/>
        <item m="1" x="505"/>
        <item m="1" x="980"/>
        <item m="1" x="1425"/>
        <item m="1" x="99"/>
        <item m="1" x="532"/>
        <item m="1" x="1006"/>
        <item m="1" x="1455"/>
        <item m="1" x="125"/>
        <item m="1" x="562"/>
        <item m="1" x="1034"/>
        <item m="1" x="1483"/>
        <item m="1" x="150"/>
        <item m="1" x="590"/>
        <item m="1" x="1062"/>
        <item m="1" x="1511"/>
        <item m="1" x="175"/>
        <item m="1" x="617"/>
        <item m="1" x="1087"/>
        <item m="1" x="1538"/>
        <item m="1" x="197"/>
        <item m="1" x="645"/>
        <item m="1" x="1113"/>
        <item m="1" x="1566"/>
        <item m="1" x="221"/>
        <item m="1" x="674"/>
        <item m="1" x="1139"/>
        <item m="1" x="1594"/>
        <item m="1" x="246"/>
        <item m="1" x="704"/>
        <item m="1" x="1167"/>
        <item m="1" x="1623"/>
        <item m="1" x="273"/>
        <item m="1" x="734"/>
        <item m="1" x="1195"/>
        <item m="1" x="1651"/>
        <item m="1" x="300"/>
        <item m="1" x="762"/>
        <item m="1" x="1224"/>
        <item m="1" x="1681"/>
        <item m="1" x="327"/>
        <item m="1" x="793"/>
        <item m="1" x="1251"/>
        <item m="1" x="1710"/>
        <item m="1" x="353"/>
        <item m="1" x="823"/>
        <item m="1" x="850"/>
        <item m="1" x="1302"/>
        <item m="1" x="1764"/>
        <item m="1" x="407"/>
        <item m="1" x="879"/>
        <item m="1" x="1329"/>
        <item m="1" x="434"/>
        <item m="1" x="907"/>
        <item m="1" x="1357"/>
        <item m="1" x="1819"/>
        <item m="1" x="463"/>
        <item m="1" x="936"/>
        <item m="1" x="1386"/>
        <item m="1" x="54"/>
        <item m="1" x="493"/>
        <item m="1" x="963"/>
        <item m="1" x="1414"/>
        <item m="1" x="82"/>
        <item m="1" x="522"/>
        <item m="1" x="989"/>
        <item m="1" x="1443"/>
        <item m="1" x="107"/>
        <item m="1" x="549"/>
        <item m="1" x="1016"/>
        <item m="1" x="1471"/>
        <item m="1" x="132"/>
        <item m="1" x="578"/>
        <item m="1" x="1044"/>
        <item m="1" x="1500"/>
        <item m="1" x="159"/>
        <item m="1" x="605"/>
        <item m="1" x="1071"/>
        <item m="1" x="1528"/>
        <item m="1" x="183"/>
        <item m="1" x="633"/>
        <item m="1" x="1097"/>
        <item m="1" x="1555"/>
        <item m="1" x="205"/>
        <item m="1" x="662"/>
        <item m="1" x="1123"/>
        <item m="1" x="1583"/>
        <item m="1" x="230"/>
        <item m="1" x="692"/>
        <item m="1" x="1150"/>
        <item m="1" x="1612"/>
        <item m="1" x="256"/>
        <item m="1" x="722"/>
        <item m="1" x="1178"/>
        <item m="1" x="1640"/>
        <item m="1" x="1206"/>
        <item m="1" x="1669"/>
        <item m="1" x="1235"/>
        <item m="1" x="1699"/>
        <item m="1" x="338"/>
        <item m="1" x="811"/>
        <item m="1" x="1262"/>
        <item m="1" x="1727"/>
        <item m="1" x="364"/>
        <item m="1" x="840"/>
        <item m="1" x="1288"/>
        <item m="1" x="1754"/>
        <item m="1" x="390"/>
        <item m="1" x="867"/>
        <item m="1" x="1312"/>
        <item m="1" x="1781"/>
        <item m="1" x="417"/>
        <item m="1" x="895"/>
        <item m="1" x="1339"/>
        <item m="1" x="1808"/>
        <item m="1" x="445"/>
        <item m="1" x="924"/>
        <item m="1" x="1367"/>
        <item m="1" x="43"/>
        <item m="1" x="474"/>
        <item m="1" x="950"/>
        <item m="1" x="1395"/>
        <item m="1" x="71"/>
        <item m="1" x="504"/>
        <item m="1" x="978"/>
        <item m="1" x="1424"/>
        <item m="1" x="97"/>
        <item m="1" x="531"/>
        <item m="1" x="1004"/>
        <item m="1" x="1454"/>
        <item m="1" x="123"/>
        <item m="1" x="561"/>
        <item m="1" x="1032"/>
        <item m="1" x="1482"/>
        <item m="1" x="148"/>
        <item m="1" x="589"/>
        <item m="1" x="1060"/>
        <item m="1" x="1510"/>
        <item m="1" x="173"/>
        <item m="1" x="616"/>
        <item m="1" x="1085"/>
        <item m="1" x="1537"/>
        <item m="1" x="196"/>
        <item m="1" x="644"/>
        <item m="1" x="1111"/>
        <item m="1" x="1565"/>
        <item m="1" x="219"/>
        <item m="1" x="673"/>
        <item m="1" x="1137"/>
        <item m="1" x="1593"/>
        <item m="1" x="244"/>
        <item m="1" x="703"/>
        <item m="1" x="1165"/>
        <item m="1" x="1622"/>
        <item m="1" x="271"/>
        <item m="1" x="733"/>
        <item m="1" x="1650"/>
        <item m="1" x="298"/>
        <item m="1" x="761"/>
        <item m="1" x="1222"/>
        <item m="1" x="1680"/>
        <item m="1" x="325"/>
        <item m="1" x="792"/>
        <item m="1" x="1249"/>
        <item m="1" x="1709"/>
        <item m="1" x="352"/>
        <item m="1" x="822"/>
        <item m="1" x="690"/>
        <item m="1" x="1149"/>
        <item m="1" x="1610"/>
        <item m="1" x="255"/>
        <item m="1" x="720"/>
        <item m="1" x="1177"/>
        <item m="1" x="1638"/>
        <item m="1" x="282"/>
        <item m="1" x="749"/>
        <item m="1" x="1205"/>
        <item m="1" x="1667"/>
        <item m="1" x="310"/>
        <item m="1" x="778"/>
        <item m="1" x="1234"/>
        <item m="1" x="1697"/>
        <item m="1" x="337"/>
        <item m="1" x="809"/>
        <item m="1" x="1261"/>
        <item m="1" x="1725"/>
        <item m="1" x="363"/>
        <item m="1" x="838"/>
        <item m="1" x="1287"/>
        <item m="1" x="1752"/>
        <item m="1" x="389"/>
        <item m="1" x="866"/>
        <item m="1" x="1311"/>
        <item m="1" x="1779"/>
        <item m="1" x="416"/>
        <item m="1" x="893"/>
        <item m="1" x="1338"/>
        <item m="1" x="1806"/>
        <item m="1" x="444"/>
        <item m="1" x="922"/>
        <item m="1" x="1366"/>
        <item m="1" x="41"/>
        <item m="1" x="473"/>
        <item m="1" x="948"/>
        <item m="1" x="1394"/>
        <item m="1" x="69"/>
        <item m="1" x="503"/>
        <item m="1" x="976"/>
        <item m="1" x="1277"/>
        <item m="1" x="1736"/>
        <item m="1" x="378"/>
        <item m="1" x="849"/>
        <item m="1" x="1300"/>
        <item m="1" x="1763"/>
        <item m="1" x="405"/>
        <item m="1" x="878"/>
        <item m="1" x="1327"/>
        <item m="1" x="1791"/>
        <item m="1" x="432"/>
        <item m="1" x="906"/>
        <item m="1" x="1355"/>
        <item m="1" x="1818"/>
        <item m="1" x="461"/>
        <item m="1" x="935"/>
        <item m="1" x="1384"/>
        <item m="1" x="53"/>
        <item m="1" x="491"/>
        <item m="1" x="962"/>
        <item m="1" x="1412"/>
        <item m="1" x="81"/>
        <item m="1" x="520"/>
        <item m="1" x="988"/>
        <item m="1" x="1441"/>
        <item m="1" x="106"/>
        <item m="1" x="547"/>
        <item m="1" x="1015"/>
        <item m="1" x="1453"/>
        <item m="1" x="121"/>
        <item m="1" x="560"/>
        <item m="1" x="1030"/>
        <item m="1" x="1481"/>
        <item m="1" x="146"/>
        <item m="1" x="588"/>
        <item m="1" x="1058"/>
        <item m="1" x="1509"/>
        <item m="1" x="171"/>
        <item m="1" x="615"/>
        <item m="1" x="1083"/>
        <item m="1" x="1536"/>
        <item m="1" x="194"/>
        <item m="1" x="643"/>
        <item m="1" x="1109"/>
        <item m="1" x="1564"/>
        <item m="1" x="217"/>
        <item m="1" x="672"/>
        <item m="1" x="1135"/>
        <item m="1" x="1592"/>
        <item m="1" x="242"/>
        <item m="1" x="702"/>
        <item m="1" x="1163"/>
        <item m="1" x="1621"/>
        <item m="1" x="269"/>
        <item m="1" x="732"/>
        <item m="1" x="1192"/>
        <item m="1" x="1649"/>
        <item m="1" x="296"/>
        <item m="1" x="760"/>
        <item m="1" x="1220"/>
        <item m="1" x="1679"/>
        <item m="1" x="323"/>
        <item m="1" x="791"/>
        <item m="1" x="1247"/>
        <item m="1" x="1708"/>
        <item m="1" x="350"/>
        <item m="1" x="821"/>
        <item m="1" x="1275"/>
        <item m="1" x="1735"/>
        <item m="1" x="1762"/>
        <item m="1" x="403"/>
        <item m="1" x="877"/>
        <item m="1" x="1325"/>
        <item m="1" x="1790"/>
        <item m="1" x="430"/>
        <item m="1" x="905"/>
        <item m="1" x="1353"/>
        <item m="1" x="1817"/>
        <item m="1" x="459"/>
        <item m="1" x="934"/>
        <item m="1" x="1382"/>
        <item m="1" x="52"/>
        <item m="1" x="489"/>
        <item m="1" x="961"/>
        <item m="1" x="1410"/>
        <item m="1" x="80"/>
        <item m="1" x="519"/>
        <item m="1" x="987"/>
        <item m="1" x="1439"/>
        <item m="1" x="105"/>
        <item m="1" x="545"/>
        <item m="1" x="1014"/>
        <item m="1" x="1468"/>
        <item m="1" x="131"/>
        <item m="1" x="575"/>
        <item m="1" x="1043"/>
        <item m="1" x="1497"/>
        <item m="1" x="158"/>
        <item m="1" x="602"/>
        <item m="1" x="1070"/>
        <item m="1" x="1525"/>
        <item m="1" x="182"/>
        <item m="1" x="630"/>
        <item m="1" x="1096"/>
        <item m="1" x="1552"/>
        <item m="1" x="204"/>
        <item m="1" x="659"/>
        <item m="1" x="1122"/>
        <item m="1" x="1580"/>
        <item m="1" x="229"/>
        <item m="1" x="688"/>
        <item m="1" x="1148"/>
        <item m="1" x="1608"/>
        <item m="1" x="254"/>
        <item m="1" x="718"/>
        <item m="1" x="1176"/>
        <item m="1" x="1636"/>
        <item m="1" x="281"/>
        <item m="1" x="747"/>
        <item m="1" x="1204"/>
        <item m="1" x="1665"/>
        <item m="1" x="309"/>
        <item m="1" x="776"/>
        <item m="1" x="1233"/>
        <item m="1" x="1695"/>
        <item m="1" x="336"/>
        <item m="1" x="807"/>
        <item m="1" x="1260"/>
        <item m="1" x="1723"/>
        <item m="1" x="362"/>
        <item m="1" x="836"/>
        <item m="1" x="1286"/>
        <item m="1" x="1750"/>
        <item m="1" x="388"/>
        <item m="1" x="864"/>
        <item m="1" x="1310"/>
        <item m="1" x="1777"/>
        <item m="1" x="1337"/>
        <item m="1" x="1804"/>
        <item m="1" x="443"/>
        <item m="1" x="920"/>
        <item m="1" x="472"/>
        <item m="1" x="946"/>
        <item m="1" x="1393"/>
        <item m="1" x="67"/>
        <item m="1" x="502"/>
        <item m="1" x="1423"/>
        <item m="1" x="94"/>
        <item m="1" x="1001"/>
        <item m="1" x="1452"/>
        <item m="1" x="119"/>
        <item m="1" x="559"/>
        <item m="1" x="1028"/>
        <item m="1" x="1480"/>
        <item m="1" x="283"/>
        <item m="1" x="78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dataField="1" showAll="0" numFmtId="43"/>
    <pivotField showAll="0"/>
    <pivotField axis="axisCol" showAll="0">
      <items count="26">
        <item x="1"/>
        <item x="8"/>
        <item x="2"/>
        <item x="5"/>
        <item x="6"/>
        <item x="4"/>
        <item m="1" x="15"/>
        <item x="7"/>
        <item m="1" x="24"/>
        <item m="1" x="22"/>
        <item m="1" x="18"/>
        <item m="1" x="17"/>
        <item m="1" x="10"/>
        <item m="1" x="11"/>
        <item m="1" x="16"/>
        <item m="1" x="20"/>
        <item m="1" x="13"/>
        <item m="1" x="9"/>
        <item m="1" x="23"/>
        <item x="3"/>
        <item m="1" x="14"/>
        <item x="0"/>
        <item m="1" x="12"/>
        <item m="1" x="19"/>
        <item m="1" x="21"/>
        <item t="default"/>
      </items>
    </pivotField>
    <pivotField showAll="0"/>
    <pivotField axis="axisPage" showAll="0">
      <items count="13">
        <item m="1" x="5"/>
        <item m="1" x="2"/>
        <item m="1" x="6"/>
        <item m="1" x="10"/>
        <item m="1" x="1"/>
        <item m="1" x="3"/>
        <item x="0"/>
        <item m="1" x="9"/>
        <item m="1" x="11"/>
        <item m="1" x="4"/>
        <item m="1" x="7"/>
        <item m="1" x="8"/>
        <item t="default"/>
      </items>
    </pivotField>
    <pivotField showAll="0" defaultSubtotal="0"/>
  </pivotFields>
  <rowFields count="3">
    <field x="0"/>
    <field x="1"/>
    <field x="5"/>
  </rowFields>
  <rowItems count="42">
    <i>
      <x v="11"/>
    </i>
    <i r="1">
      <x v="333"/>
    </i>
    <i r="2">
      <x v="1806"/>
    </i>
    <i r="2">
      <x v="1812"/>
    </i>
    <i r="2">
      <x v="1815"/>
    </i>
    <i r="2">
      <x v="1816"/>
    </i>
    <i r="2">
      <x v="1817"/>
    </i>
    <i>
      <x v="12"/>
    </i>
    <i r="1">
      <x v="334"/>
    </i>
    <i r="2">
      <x v="1813"/>
    </i>
    <i r="2">
      <x v="1814"/>
    </i>
    <i>
      <x v="13"/>
    </i>
    <i r="1">
      <x v="327"/>
    </i>
    <i r="2">
      <x v="1792"/>
    </i>
    <i r="1">
      <x v="331"/>
    </i>
    <i r="2">
      <x v="1797"/>
    </i>
    <i r="2">
      <x v="1799"/>
    </i>
    <i r="2">
      <x v="1801"/>
    </i>
    <i r="2">
      <x v="1803"/>
    </i>
    <i r="2">
      <x v="1804"/>
    </i>
    <i r="2">
      <x v="1805"/>
    </i>
    <i r="2">
      <x v="1808"/>
    </i>
    <i r="2">
      <x v="1809"/>
    </i>
    <i r="2">
      <x v="1810"/>
    </i>
    <i r="2">
      <x v="1811"/>
    </i>
    <i>
      <x v="14"/>
    </i>
    <i r="1">
      <x v="328"/>
    </i>
    <i r="2">
      <x v="1793"/>
    </i>
    <i r="2">
      <x v="1794"/>
    </i>
    <i r="1">
      <x v="329"/>
    </i>
    <i r="2">
      <x v="1795"/>
    </i>
    <i r="1">
      <x v="330"/>
    </i>
    <i r="2">
      <x v="1796"/>
    </i>
    <i r="1">
      <x v="332"/>
    </i>
    <i r="2">
      <x v="1798"/>
    </i>
    <i r="2">
      <x v="1800"/>
    </i>
    <i r="2">
      <x v="1802"/>
    </i>
    <i r="2">
      <x v="1807"/>
    </i>
    <i r="2">
      <x v="1818"/>
    </i>
    <i r="2">
      <x v="1819"/>
    </i>
    <i r="2">
      <x v="1820"/>
    </i>
    <i t="grand">
      <x/>
    </i>
  </rowItems>
  <colFields count="1">
    <field x="8"/>
  </colFields>
  <colItems count="10">
    <i>
      <x/>
    </i>
    <i>
      <x v="1"/>
    </i>
    <i>
      <x v="2"/>
    </i>
    <i>
      <x v="3"/>
    </i>
    <i>
      <x v="4"/>
    </i>
    <i>
      <x v="5"/>
    </i>
    <i>
      <x v="7"/>
    </i>
    <i>
      <x v="19"/>
    </i>
    <i>
      <x v="21"/>
    </i>
    <i t="grand">
      <x/>
    </i>
  </colItems>
  <pageFields count="2">
    <pageField fld="10" hier="0"/>
    <pageField fld="4" hier="0"/>
  </pageFields>
  <dataFields count="1">
    <dataField name="ผลรวม ของ จำนวนเงิน" fld="6" baseField="0" baseItem="0" numFmtId="4"/>
  </dataFields>
  <formats count="2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4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A3:C11" firstHeaderRow="1" firstDataRow="2" firstDataCol="1"/>
  <pivotFields count="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3"/>
    <pivotField axis="axisRow" compact="0" outline="0" subtotalTop="0" showAll="0">
      <items count="19">
        <item x="2"/>
        <item m="1" x="9"/>
        <item x="1"/>
        <item m="1" x="14"/>
        <item m="1" x="17"/>
        <item m="1" x="11"/>
        <item x="4"/>
        <item x="5"/>
        <item m="1" x="7"/>
        <item m="1" x="6"/>
        <item m="1" x="13"/>
        <item m="1" x="8"/>
        <item x="3"/>
        <item m="1" x="12"/>
        <item m="1" x="15"/>
        <item m="1" x="16"/>
        <item x="0"/>
        <item m="1" x="10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13">
        <item m="1" x="10"/>
        <item m="1" x="8"/>
        <item x="0"/>
        <item m="1" x="1"/>
        <item m="1" x="2"/>
        <item m="1" x="4"/>
        <item m="1" x="7"/>
        <item m="1" x="11"/>
        <item m="1" x="3"/>
        <item m="1" x="5"/>
        <item m="1" x="6"/>
        <item m="1" x="9"/>
        <item t="default"/>
      </items>
    </pivotField>
  </pivotFields>
  <rowFields count="1">
    <field x="5"/>
  </rowFields>
  <rowItems count="7">
    <i>
      <x/>
    </i>
    <i>
      <x v="2"/>
    </i>
    <i>
      <x v="6"/>
    </i>
    <i>
      <x v="7"/>
    </i>
    <i>
      <x v="12"/>
    </i>
    <i>
      <x v="16"/>
    </i>
    <i t="grand">
      <x/>
    </i>
  </rowItems>
  <colFields count="1">
    <field x="8"/>
  </colFields>
  <colItems count="2">
    <i>
      <x v="2"/>
    </i>
    <i t="grand">
      <x/>
    </i>
  </colItems>
  <dataFields count="1">
    <dataField name="ผลรวม ของ จำนวนเงิน" fld="4" baseField="0" baseItem="0" numFmtId="43"/>
  </dataFields>
  <formats count="13">
    <format dxfId="2">
      <pivotArea outline="0" fieldPosition="0"/>
    </format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8" count="0"/>
        </references>
      </pivotArea>
    </format>
    <format dxfId="0">
      <pivotArea outline="0" fieldPosition="0" dataOnly="0" grandCol="1" labelOnly="1"/>
    </format>
    <format dxfId="10">
      <pivotArea outline="0" fieldPosition="0" dataOnly="0" type="all"/>
    </format>
    <format dxfId="10">
      <pivotArea outline="0" fieldPosition="0"/>
    </format>
    <format dxfId="10">
      <pivotArea outline="0" fieldPosition="0" dataOnly="0" labelOnly="1">
        <references count="1">
          <reference field="5" count="0"/>
        </references>
      </pivotArea>
    </format>
    <format dxfId="10">
      <pivotArea outline="0" fieldPosition="0" dataOnly="0" grandRow="1" labelOnly="1"/>
    </format>
    <format dxfId="10">
      <pivotArea outline="0" fieldPosition="0" dataOnly="0" labelOnly="1">
        <references count="1">
          <reference field="8" count="0"/>
        </references>
      </pivotArea>
    </format>
    <format dxfId="1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3:F21" firstHeaderRow="1" firstDataRow="3" firstDataCol="1"/>
  <pivotFields count="12">
    <pivotField showAll="0"/>
    <pivotField showAll="0"/>
    <pivotField axis="axisRow" showAll="0">
      <items count="26">
        <item m="1" x="7"/>
        <item m="1" x="13"/>
        <item m="1" x="18"/>
        <item m="1" x="10"/>
        <item m="1" x="12"/>
        <item m="1" x="20"/>
        <item m="1" x="21"/>
        <item m="1" x="17"/>
        <item m="1" x="23"/>
        <item m="1" x="9"/>
        <item m="1" x="11"/>
        <item m="1" x="14"/>
        <item m="1" x="15"/>
        <item m="1" x="22"/>
        <item m="1" x="16"/>
        <item m="1" x="24"/>
        <item m="1" x="4"/>
        <item x="0"/>
        <item x="2"/>
        <item x="3"/>
        <item m="1" x="19"/>
        <item m="1" x="6"/>
        <item m="1" x="5"/>
        <item m="1" x="8"/>
        <item x="1"/>
        <item t="default"/>
      </items>
    </pivotField>
    <pivotField showAll="0"/>
    <pivotField axis="axisRow" showAll="0">
      <items count="31">
        <item x="4"/>
        <item m="1" x="25"/>
        <item m="1" x="19"/>
        <item x="12"/>
        <item x="2"/>
        <item x="13"/>
        <item x="1"/>
        <item m="1" x="20"/>
        <item x="5"/>
        <item m="1" x="21"/>
        <item x="6"/>
        <item m="1" x="28"/>
        <item m="1" x="15"/>
        <item x="3"/>
        <item x="7"/>
        <item m="1" x="22"/>
        <item x="9"/>
        <item x="10"/>
        <item m="1" x="29"/>
        <item m="1" x="26"/>
        <item x="8"/>
        <item m="1" x="24"/>
        <item m="1" x="27"/>
        <item m="1" x="16"/>
        <item m="1" x="18"/>
        <item x="11"/>
        <item x="0"/>
        <item m="1" x="14"/>
        <item m="1" x="17"/>
        <item m="1" x="23"/>
        <item t="default"/>
      </items>
    </pivotField>
    <pivotField showAll="0"/>
    <pivotField dataField="1" showAll="0" numFmtId="43"/>
    <pivotField showAll="0"/>
    <pivotField axis="axisCol" showAll="0">
      <items count="26">
        <item m="1" x="23"/>
        <item m="1" x="19"/>
        <item m="1" x="12"/>
        <item x="1"/>
        <item x="8"/>
        <item x="2"/>
        <item x="5"/>
        <item x="6"/>
        <item x="4"/>
        <item m="1" x="15"/>
        <item m="1" x="14"/>
        <item x="7"/>
        <item m="1" x="24"/>
        <item m="1" x="22"/>
        <item x="3"/>
        <item m="1" x="18"/>
        <item x="0"/>
        <item m="1" x="17"/>
        <item m="1" x="10"/>
        <item m="1" x="11"/>
        <item m="1" x="16"/>
        <item m="1" x="20"/>
        <item m="1" x="13"/>
        <item m="1" x="9"/>
        <item m="1" x="21"/>
        <item t="default"/>
      </items>
    </pivotField>
    <pivotField axis="axisCol" showAll="0">
      <items count="12">
        <item h="1" x="2"/>
        <item x="1"/>
        <item h="1" x="0"/>
        <item h="1" x="3"/>
        <item h="1" m="1" x="7"/>
        <item h="1" m="1" x="5"/>
        <item h="1" m="1" x="8"/>
        <item h="1" m="1" x="9"/>
        <item h="1" m="1" x="6"/>
        <item h="1" m="1" x="4"/>
        <item h="1" m="1" x="10"/>
        <item t="default"/>
      </items>
    </pivotField>
    <pivotField showAll="0"/>
    <pivotField showAll="0"/>
  </pivotFields>
  <rowFields count="2">
    <field x="2"/>
    <field x="4"/>
  </rowFields>
  <rowItems count="16">
    <i>
      <x v="24"/>
    </i>
    <i r="1">
      <x/>
    </i>
    <i r="1">
      <x v="3"/>
    </i>
    <i r="1">
      <x v="4"/>
    </i>
    <i r="1">
      <x v="5"/>
    </i>
    <i r="1">
      <x v="6"/>
    </i>
    <i r="1">
      <x v="8"/>
    </i>
    <i r="1">
      <x v="10"/>
    </i>
    <i r="1">
      <x v="13"/>
    </i>
    <i r="1">
      <x v="14"/>
    </i>
    <i r="1">
      <x v="16"/>
    </i>
    <i r="1">
      <x v="17"/>
    </i>
    <i r="1">
      <x v="20"/>
    </i>
    <i r="1">
      <x v="25"/>
    </i>
    <i r="1">
      <x v="26"/>
    </i>
    <i t="grand">
      <x/>
    </i>
  </rowItems>
  <colFields count="2">
    <field x="9"/>
    <field x="8"/>
  </colFields>
  <colItems count="5">
    <i>
      <x v="1"/>
      <x v="3"/>
    </i>
    <i r="1">
      <x v="4"/>
    </i>
    <i r="1">
      <x v="11"/>
    </i>
    <i t="default">
      <x v="1"/>
    </i>
    <i t="grand">
      <x/>
    </i>
  </colItems>
  <dataFields count="1">
    <dataField name="ผลรวม ของ จำนวนเงิน" fld="6" baseField="0" baseItem="0" numFmtId="43"/>
  </dataFields>
  <formats count="2">
    <format dxfId="2">
      <pivotArea outline="0" fieldPosition="0"/>
    </format>
    <format dxfId="11">
      <pivotArea outline="0" fieldPosition="0" dataOnly="0" labelOnly="1">
        <references count="1">
          <reference field="2" count="1">
            <x v="2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2:K44" firstHeaderRow="1" firstDataRow="2" firstDataCol="1"/>
  <pivotFields count="12">
    <pivotField axis="axisRow" showAll="0" sortType="ascending">
      <items count="21">
        <item m="1" x="5"/>
        <item m="1" x="13"/>
        <item m="1" x="8"/>
        <item m="1" x="15"/>
        <item m="1" x="11"/>
        <item m="1" x="6"/>
        <item m="1" x="4"/>
        <item m="1" x="19"/>
        <item m="1" x="10"/>
        <item m="1" x="14"/>
        <item m="1" x="9"/>
        <item x="2"/>
        <item x="3"/>
        <item x="0"/>
        <item x="1"/>
        <item m="1" x="12"/>
        <item m="1" x="7"/>
        <item m="1" x="16"/>
        <item m="1" x="18"/>
        <item m="1" x="17"/>
        <item t="default"/>
      </items>
    </pivotField>
    <pivotField axis="axisRow" showAll="0">
      <items count="336">
        <item m="1" x="297"/>
        <item m="1" x="33"/>
        <item m="1" x="68"/>
        <item m="1" x="135"/>
        <item m="1" x="66"/>
        <item m="1" x="318"/>
        <item m="1" x="60"/>
        <item m="1" x="90"/>
        <item m="1" x="11"/>
        <item m="1" x="74"/>
        <item m="1" x="140"/>
        <item m="1" x="209"/>
        <item m="1" x="279"/>
        <item m="1" x="174"/>
        <item m="1" x="157"/>
        <item m="1" x="101"/>
        <item m="1" x="238"/>
        <item m="1" x="210"/>
        <item m="1" x="280"/>
        <item m="1" x="168"/>
        <item m="1" x="45"/>
        <item m="1" x="294"/>
        <item m="1" x="133"/>
        <item m="1" x="230"/>
        <item m="1" x="156"/>
        <item m="1" x="170"/>
        <item m="1" x="21"/>
        <item m="1" x="94"/>
        <item m="1" x="234"/>
        <item m="1" x="151"/>
        <item m="1" x="331"/>
        <item m="1" x="323"/>
        <item m="1" x="115"/>
        <item m="1" x="22"/>
        <item m="1" x="212"/>
        <item m="1" x="203"/>
        <item m="1" x="15"/>
        <item m="1" x="167"/>
        <item m="1" x="307"/>
        <item m="1" x="154"/>
        <item m="1" x="260"/>
        <item m="1" x="322"/>
        <item m="1" x="69"/>
        <item m="1" x="137"/>
        <item m="1" x="205"/>
        <item m="1" x="222"/>
        <item m="1" x="84"/>
        <item m="1" x="215"/>
        <item m="1" x="190"/>
        <item m="1" x="328"/>
        <item m="1" x="99"/>
        <item m="1" x="70"/>
        <item m="1" x="267"/>
        <item m="1" x="283"/>
        <item m="1" x="200"/>
        <item m="1" x="255"/>
        <item m="1" x="79"/>
        <item m="1" x="186"/>
        <item m="1" x="150"/>
        <item m="1" x="81"/>
        <item m="1" x="17"/>
        <item m="1" x="278"/>
        <item m="1" x="89"/>
        <item m="1" x="57"/>
        <item m="1" x="129"/>
        <item m="1" x="198"/>
        <item m="1" x="264"/>
        <item m="1" x="326"/>
        <item m="1" x="291"/>
        <item m="1" x="221"/>
        <item m="1" x="139"/>
        <item m="1" x="118"/>
        <item m="1" x="258"/>
        <item m="1" x="143"/>
        <item m="1" x="146"/>
        <item m="1" x="208"/>
        <item m="1" x="107"/>
        <item m="1" x="148"/>
        <item m="1" x="28"/>
        <item m="1" x="8"/>
        <item m="1" x="272"/>
        <item m="1" x="27"/>
        <item m="1" x="300"/>
        <item m="1" x="14"/>
        <item m="1" x="227"/>
        <item m="1" x="62"/>
        <item m="1" x="18"/>
        <item m="1" x="119"/>
        <item m="1" x="113"/>
        <item m="1" x="39"/>
        <item m="1" x="127"/>
        <item m="1" x="92"/>
        <item m="1" x="181"/>
        <item m="1" x="312"/>
        <item m="1" x="44"/>
        <item m="1" x="55"/>
        <item m="1" x="132"/>
        <item m="1" x="50"/>
        <item m="1" x="248"/>
        <item m="1" x="237"/>
        <item m="1" x="317"/>
        <item m="1" x="112"/>
        <item m="1" x="180"/>
        <item m="1" x="306"/>
        <item m="1" x="228"/>
        <item m="1" x="245"/>
        <item m="1" x="108"/>
        <item m="1" x="34"/>
        <item m="1" x="175"/>
        <item m="1" x="38"/>
        <item m="1" x="218"/>
        <item m="1" x="159"/>
        <item m="1" x="298"/>
        <item m="1" x="47"/>
        <item m="1" x="289"/>
        <item m="1" x="61"/>
        <item m="1" x="292"/>
        <item m="1" x="244"/>
        <item m="1" x="182"/>
        <item m="1" x="313"/>
        <item m="1" x="91"/>
        <item m="1" x="330"/>
        <item m="1" x="223"/>
        <item m="1" x="188"/>
        <item m="1" x="71"/>
        <item m="1" x="138"/>
        <item m="1" x="266"/>
        <item m="1" x="320"/>
        <item m="1" x="242"/>
        <item m="1" x="145"/>
        <item m="1" x="153"/>
        <item m="1" x="32"/>
        <item m="1" x="111"/>
        <item m="1" x="262"/>
        <item m="1" x="302"/>
        <item m="1" x="73"/>
        <item m="1" x="110"/>
        <item m="1" x="178"/>
        <item m="1" x="25"/>
        <item m="1" x="192"/>
        <item m="1" x="247"/>
        <item m="1" x="106"/>
        <item m="1" x="316"/>
        <item m="1" x="63"/>
        <item m="1" x="78"/>
        <item m="1" x="42"/>
        <item m="1" x="126"/>
        <item m="1" x="98"/>
        <item m="1" x="270"/>
        <item m="1" x="122"/>
        <item m="1" x="165"/>
        <item m="1" x="134"/>
        <item m="1" x="67"/>
        <item m="1" x="19"/>
        <item m="1" x="102"/>
        <item m="1" x="324"/>
        <item m="1" x="52"/>
        <item m="1" x="301"/>
        <item m="1" x="166"/>
        <item m="1" x="172"/>
        <item m="1" x="48"/>
        <item m="1" x="191"/>
        <item m="1" x="231"/>
        <item m="1" x="116"/>
        <item m="1" x="235"/>
        <item m="1" x="29"/>
        <item m="1" x="64"/>
        <item m="1" x="286"/>
        <item m="1" x="43"/>
        <item m="1" x="76"/>
        <item m="1" x="142"/>
        <item m="1" x="141"/>
        <item m="1" x="226"/>
        <item m="1" x="26"/>
        <item m="1" x="249"/>
        <item m="1" x="183"/>
        <item m="1" x="40"/>
        <item m="1" x="224"/>
        <item m="1" x="308"/>
        <item m="1" x="114"/>
        <item m="1" x="12"/>
        <item m="1" x="93"/>
        <item m="1" x="103"/>
        <item m="1" x="206"/>
        <item m="1" x="256"/>
        <item m="1" x="125"/>
        <item m="1" x="250"/>
        <item m="1" x="319"/>
        <item m="1" x="184"/>
        <item m="1" x="16"/>
        <item m="1" x="296"/>
        <item m="1" x="36"/>
        <item m="1" x="199"/>
        <item m="1" x="251"/>
        <item m="1" x="53"/>
        <item m="1" x="233"/>
        <item m="1" x="303"/>
        <item m="1" x="204"/>
        <item m="1" x="82"/>
        <item m="1" x="30"/>
        <item m="1" x="124"/>
        <item m="1" x="85"/>
        <item m="1" x="274"/>
        <item m="1" x="155"/>
        <item m="1" x="120"/>
        <item m="1" x="271"/>
        <item m="1" x="229"/>
        <item m="1" x="253"/>
        <item m="1" x="239"/>
        <item m="1" x="160"/>
        <item m="1" x="152"/>
        <item m="1" x="164"/>
        <item m="1" x="334"/>
        <item m="1" x="176"/>
        <item m="1" x="281"/>
        <item m="1" x="169"/>
        <item m="1" x="51"/>
        <item m="1" x="202"/>
        <item m="1" x="193"/>
        <item m="1" x="189"/>
        <item m="1" x="20"/>
        <item m="1" x="219"/>
        <item m="1" x="211"/>
        <item m="1" x="290"/>
        <item m="1" x="293"/>
        <item m="1" x="35"/>
        <item m="1" x="109"/>
        <item m="1" x="97"/>
        <item m="1" x="187"/>
        <item m="1" x="321"/>
        <item m="1" x="220"/>
        <item m="1" x="136"/>
        <item m="1" x="275"/>
        <item m="1" x="13"/>
        <item m="1" x="86"/>
        <item m="1" x="232"/>
        <item m="1" x="207"/>
        <item m="1" x="75"/>
        <item m="1" x="37"/>
        <item m="1" x="117"/>
        <item m="1" x="96"/>
        <item m="1" x="163"/>
        <item m="1" x="46"/>
        <item m="1" x="282"/>
        <item m="1" x="259"/>
        <item m="1" x="299"/>
        <item m="1" x="185"/>
        <item m="1" x="100"/>
        <item m="1" x="236"/>
        <item m="1" x="305"/>
        <item m="1" x="49"/>
        <item m="1" x="196"/>
        <item m="1" x="329"/>
        <item m="1" x="310"/>
        <item m="1" x="195"/>
        <item m="1" x="58"/>
        <item m="1" x="177"/>
        <item m="1" x="246"/>
        <item m="1" x="314"/>
        <item m="1" x="56"/>
        <item m="1" x="128"/>
        <item m="1" x="197"/>
        <item m="1" x="263"/>
        <item m="1" x="325"/>
        <item m="1" x="304"/>
        <item m="1" x="327"/>
        <item m="1" x="285"/>
        <item m="1" x="162"/>
        <item m="1" x="241"/>
        <item m="1" x="173"/>
        <item m="1" x="80"/>
        <item m="1" x="123"/>
        <item m="1" x="179"/>
        <item m="1" x="214"/>
        <item m="1" x="257"/>
        <item m="1" x="31"/>
        <item m="1" x="105"/>
        <item m="1" x="277"/>
        <item m="1" x="88"/>
        <item m="1" x="254"/>
        <item m="1" x="131"/>
        <item m="1" x="268"/>
        <item m="1" x="72"/>
        <item m="1" x="147"/>
        <item m="1" x="261"/>
        <item m="1" x="287"/>
        <item m="1" x="201"/>
        <item m="1" x="65"/>
        <item m="1" x="273"/>
        <item m="1" x="252"/>
        <item m="1" x="59"/>
        <item m="1" x="130"/>
        <item m="1" x="149"/>
        <item m="1" x="54"/>
        <item m="1" x="217"/>
        <item m="1" x="315"/>
        <item m="1" x="10"/>
        <item m="1" x="288"/>
        <item m="1" x="295"/>
        <item m="1" x="41"/>
        <item m="1" x="121"/>
        <item m="1" x="194"/>
        <item m="1" x="265"/>
        <item m="1" x="332"/>
        <item m="1" x="83"/>
        <item m="1" x="276"/>
        <item m="1" x="23"/>
        <item m="1" x="144"/>
        <item m="1" x="213"/>
        <item m="1" x="284"/>
        <item m="1" x="24"/>
        <item m="1" x="95"/>
        <item m="1" x="161"/>
        <item m="1" x="269"/>
        <item m="1" x="333"/>
        <item m="1" x="104"/>
        <item m="1" x="171"/>
        <item m="1" x="240"/>
        <item m="1" x="309"/>
        <item m="1" x="87"/>
        <item m="1" x="158"/>
        <item m="1" x="225"/>
        <item m="1" x="77"/>
        <item m="1" x="9"/>
        <item m="1" x="216"/>
        <item m="1" x="243"/>
        <item m="1" x="311"/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axis="axisRow" showAll="0">
      <items count="31">
        <item x="4"/>
        <item x="12"/>
        <item x="2"/>
        <item x="13"/>
        <item x="1"/>
        <item x="5"/>
        <item m="1" x="28"/>
        <item m="1" x="15"/>
        <item x="3"/>
        <item x="7"/>
        <item m="1" x="22"/>
        <item x="10"/>
        <item m="1" x="29"/>
        <item m="1" x="24"/>
        <item m="1" x="18"/>
        <item x="0"/>
        <item m="1" x="14"/>
        <item m="1" x="20"/>
        <item m="1" x="19"/>
        <item m="1" x="25"/>
        <item x="9"/>
        <item m="1" x="26"/>
        <item m="1" x="21"/>
        <item m="1" x="16"/>
        <item x="8"/>
        <item x="11"/>
        <item x="6"/>
        <item m="1" x="27"/>
        <item m="1" x="17"/>
        <item m="1" x="23"/>
        <item t="default"/>
      </items>
    </pivotField>
    <pivotField showAll="0"/>
    <pivotField dataField="1" showAll="0"/>
    <pivotField showAll="0"/>
    <pivotField axis="axisCol" showAll="0">
      <items count="26">
        <item x="1"/>
        <item x="8"/>
        <item x="2"/>
        <item x="5"/>
        <item x="6"/>
        <item x="4"/>
        <item m="1" x="15"/>
        <item x="7"/>
        <item m="1" x="24"/>
        <item m="1" x="22"/>
        <item m="1" x="18"/>
        <item m="1" x="17"/>
        <item m="1" x="10"/>
        <item m="1" x="11"/>
        <item m="1" x="16"/>
        <item m="1" x="20"/>
        <item m="1" x="13"/>
        <item m="1" x="9"/>
        <item m="1" x="23"/>
        <item x="3"/>
        <item m="1" x="14"/>
        <item x="0"/>
        <item m="1" x="12"/>
        <item m="1" x="19"/>
        <item m="1" x="21"/>
        <item t="default"/>
      </items>
    </pivotField>
    <pivotField showAll="0"/>
    <pivotField showAll="0"/>
    <pivotField showAll="0" defaultSubtotal="0"/>
  </pivotFields>
  <rowFields count="3">
    <field x="0"/>
    <field x="1"/>
    <field x="4"/>
  </rowFields>
  <rowItems count="41">
    <i>
      <x v="11"/>
    </i>
    <i r="1">
      <x v="333"/>
    </i>
    <i r="2">
      <x v="4"/>
    </i>
    <i r="2">
      <x v="15"/>
    </i>
    <i r="2">
      <x v="26"/>
    </i>
    <i>
      <x v="12"/>
    </i>
    <i r="1">
      <x v="334"/>
    </i>
    <i r="2">
      <x v="2"/>
    </i>
    <i r="2">
      <x v="5"/>
    </i>
    <i>
      <x v="13"/>
    </i>
    <i r="1">
      <x v="327"/>
    </i>
    <i r="2">
      <x v="15"/>
    </i>
    <i r="1">
      <x v="331"/>
    </i>
    <i r="2">
      <x/>
    </i>
    <i r="2">
      <x v="8"/>
    </i>
    <i r="2">
      <x v="15"/>
    </i>
    <i>
      <x v="14"/>
    </i>
    <i r="1">
      <x v="328"/>
    </i>
    <i r="2">
      <x v="2"/>
    </i>
    <i r="2">
      <x v="4"/>
    </i>
    <i r="2">
      <x v="15"/>
    </i>
    <i r="1">
      <x v="329"/>
    </i>
    <i r="2">
      <x v="15"/>
    </i>
    <i r="1">
      <x v="330"/>
    </i>
    <i r="2">
      <x v="15"/>
    </i>
    <i r="1">
      <x v="332"/>
    </i>
    <i r="2">
      <x/>
    </i>
    <i r="2">
      <x v="1"/>
    </i>
    <i r="2">
      <x v="2"/>
    </i>
    <i r="2">
      <x v="3"/>
    </i>
    <i r="2">
      <x v="4"/>
    </i>
    <i r="2">
      <x v="5"/>
    </i>
    <i r="2">
      <x v="8"/>
    </i>
    <i r="2">
      <x v="9"/>
    </i>
    <i r="2">
      <x v="11"/>
    </i>
    <i r="2">
      <x v="15"/>
    </i>
    <i r="2">
      <x v="20"/>
    </i>
    <i r="2">
      <x v="24"/>
    </i>
    <i r="2">
      <x v="25"/>
    </i>
    <i r="2">
      <x v="26"/>
    </i>
    <i t="grand">
      <x/>
    </i>
  </rowItems>
  <colFields count="1">
    <field x="8"/>
  </colFields>
  <colItems count="10">
    <i>
      <x/>
    </i>
    <i>
      <x v="1"/>
    </i>
    <i>
      <x v="2"/>
    </i>
    <i>
      <x v="3"/>
    </i>
    <i>
      <x v="4"/>
    </i>
    <i>
      <x v="5"/>
    </i>
    <i>
      <x v="7"/>
    </i>
    <i>
      <x v="19"/>
    </i>
    <i>
      <x v="21"/>
    </i>
    <i t="grand">
      <x/>
    </i>
  </colItems>
  <dataFields count="1">
    <dataField name="ผลรวม ของ จำนวนเงิน" fld="6" baseField="0" baseItem="0" numFmtId="4"/>
  </dataFields>
  <formats count="2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4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2:B17" firstHeaderRow="1" firstDataRow="1" firstDataCol="1"/>
  <pivotFields count="12">
    <pivotField showAll="0"/>
    <pivotField showAll="0"/>
    <pivotField showAll="0"/>
    <pivotField showAll="0"/>
    <pivotField axis="axisRow" showAll="0">
      <items count="31">
        <item x="4"/>
        <item x="12"/>
        <item x="2"/>
        <item x="13"/>
        <item x="1"/>
        <item x="5"/>
        <item m="1" x="28"/>
        <item m="1" x="15"/>
        <item x="3"/>
        <item x="7"/>
        <item m="1" x="22"/>
        <item x="10"/>
        <item m="1" x="29"/>
        <item m="1" x="24"/>
        <item m="1" x="18"/>
        <item x="0"/>
        <item m="1" x="14"/>
        <item m="1" x="20"/>
        <item m="1" x="19"/>
        <item m="1" x="25"/>
        <item x="9"/>
        <item m="1" x="26"/>
        <item m="1" x="21"/>
        <item m="1" x="16"/>
        <item x="8"/>
        <item x="11"/>
        <item x="6"/>
        <item m="1" x="27"/>
        <item m="1" x="17"/>
        <item m="1" x="2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 defaultSubtotal="0"/>
  </pivotFields>
  <rowFields count="1">
    <field x="4"/>
  </rowFields>
  <rowItems count="15">
    <i>
      <x/>
    </i>
    <i>
      <x v="1"/>
    </i>
    <i>
      <x v="2"/>
    </i>
    <i>
      <x v="3"/>
    </i>
    <i>
      <x v="4"/>
    </i>
    <i>
      <x v="5"/>
    </i>
    <i>
      <x v="8"/>
    </i>
    <i>
      <x v="9"/>
    </i>
    <i>
      <x v="11"/>
    </i>
    <i>
      <x v="15"/>
    </i>
    <i>
      <x v="20"/>
    </i>
    <i>
      <x v="24"/>
    </i>
    <i>
      <x v="25"/>
    </i>
    <i>
      <x v="26"/>
    </i>
    <i t="grand">
      <x/>
    </i>
  </rowItems>
  <colItems count="1">
    <i/>
  </colItems>
  <dataFields count="1">
    <dataField name="ผลรวม ของ จำนวนเงิน" fld="6" baseField="0" baseItem="0" numFmtId="43"/>
  </dataFields>
  <formats count="5">
    <format dxfId="2">
      <pivotArea outline="0" fieldPosition="0"/>
    </format>
    <format dxfId="0">
      <pivotArea outline="0" fieldPosition="0" dataOnly="0" type="all"/>
    </format>
    <format dxfId="3">
      <pivotArea outline="0" fieldPosition="0" dataOnly="0">
        <references count="1">
          <reference field="4" count="0"/>
        </references>
      </pivotArea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3:F35" firstHeaderRow="1" firstDataRow="2" firstDataCol="1" rowPageCount="1" colPageCount="1"/>
  <pivotFields count="12">
    <pivotField axis="axisRow" showAll="0">
      <items count="21">
        <item m="1" x="4"/>
        <item m="1" x="11"/>
        <item m="1" x="13"/>
        <item m="1" x="8"/>
        <item m="1" x="6"/>
        <item m="1" x="10"/>
        <item m="1" x="19"/>
        <item m="1" x="12"/>
        <item m="1" x="7"/>
        <item m="1" x="15"/>
        <item m="1" x="18"/>
        <item m="1" x="14"/>
        <item m="1" x="16"/>
        <item m="1" x="5"/>
        <item m="1" x="17"/>
        <item m="1" x="9"/>
        <item x="0"/>
        <item x="1"/>
        <item x="2"/>
        <item x="3"/>
        <item t="default"/>
      </items>
    </pivotField>
    <pivotField showAll="0"/>
    <pivotField axis="axisRow" showAll="0">
      <items count="26">
        <item m="1" x="18"/>
        <item m="1" x="17"/>
        <item m="1" x="23"/>
        <item m="1" x="9"/>
        <item m="1" x="11"/>
        <item m="1" x="22"/>
        <item m="1" x="16"/>
        <item m="1" x="24"/>
        <item m="1" x="4"/>
        <item x="0"/>
        <item x="2"/>
        <item x="3"/>
        <item m="1" x="19"/>
        <item sd="0" m="1" x="6"/>
        <item m="1" x="20"/>
        <item m="1" x="12"/>
        <item m="1" x="7"/>
        <item m="1" x="13"/>
        <item m="1" x="21"/>
        <item m="1" x="15"/>
        <item m="1" x="10"/>
        <item m="1" x="14"/>
        <item m="1" x="5"/>
        <item m="1" x="8"/>
        <item x="1"/>
        <item t="default"/>
      </items>
    </pivotField>
    <pivotField showAll="0"/>
    <pivotField axis="axisRow" showAll="0">
      <items count="31">
        <item x="4"/>
        <item m="1" x="25"/>
        <item m="1" x="19"/>
        <item x="12"/>
        <item x="2"/>
        <item x="13"/>
        <item x="1"/>
        <item m="1" x="20"/>
        <item x="5"/>
        <item m="1" x="21"/>
        <item x="6"/>
        <item m="1" x="28"/>
        <item m="1" x="15"/>
        <item x="3"/>
        <item x="7"/>
        <item m="1" x="22"/>
        <item x="9"/>
        <item x="10"/>
        <item m="1" x="29"/>
        <item m="1" x="26"/>
        <item x="8"/>
        <item m="1" x="24"/>
        <item m="1" x="27"/>
        <item m="1" x="16"/>
        <item m="1" x="18"/>
        <item x="11"/>
        <item x="0"/>
        <item m="1" x="14"/>
        <item m="1" x="17"/>
        <item m="1" x="23"/>
        <item t="default"/>
      </items>
    </pivotField>
    <pivotField showAll="0"/>
    <pivotField dataField="1" showAll="0" numFmtId="43"/>
    <pivotField showAll="0"/>
    <pivotField showAll="0"/>
    <pivotField axis="axisCol" showAll="0">
      <items count="12">
        <item x="2"/>
        <item x="1"/>
        <item x="3"/>
        <item m="1" x="7"/>
        <item m="1" x="5"/>
        <item m="1" x="8"/>
        <item m="1" x="9"/>
        <item m="1" x="6"/>
        <item m="1" x="4"/>
        <item x="0"/>
        <item m="1" x="10"/>
        <item t="default"/>
      </items>
    </pivotField>
    <pivotField axis="axisPage" showAll="0">
      <items count="13">
        <item m="1" x="5"/>
        <item m="1" x="2"/>
        <item m="1" x="6"/>
        <item m="1" x="1"/>
        <item x="0"/>
        <item m="1" x="9"/>
        <item m="1" x="11"/>
        <item m="1" x="10"/>
        <item m="1" x="3"/>
        <item m="1" x="4"/>
        <item m="1" x="7"/>
        <item m="1" x="8"/>
        <item t="default"/>
      </items>
    </pivotField>
    <pivotField showAll="0" defaultSubtotal="0"/>
  </pivotFields>
  <rowFields count="3">
    <field x="0"/>
    <field x="2"/>
    <field x="4"/>
  </rowFields>
  <rowItems count="31">
    <i>
      <x v="16"/>
    </i>
    <i r="1">
      <x v="9"/>
    </i>
    <i r="2">
      <x/>
    </i>
    <i r="2">
      <x v="13"/>
    </i>
    <i r="2">
      <x v="26"/>
    </i>
    <i>
      <x v="17"/>
    </i>
    <i r="1">
      <x v="24"/>
    </i>
    <i r="2">
      <x/>
    </i>
    <i r="2">
      <x v="3"/>
    </i>
    <i r="2">
      <x v="4"/>
    </i>
    <i r="2">
      <x v="5"/>
    </i>
    <i r="2">
      <x v="6"/>
    </i>
    <i r="2">
      <x v="8"/>
    </i>
    <i r="2">
      <x v="10"/>
    </i>
    <i r="2">
      <x v="13"/>
    </i>
    <i r="2">
      <x v="14"/>
    </i>
    <i r="2">
      <x v="16"/>
    </i>
    <i r="2">
      <x v="17"/>
    </i>
    <i r="2">
      <x v="20"/>
    </i>
    <i r="2">
      <x v="25"/>
    </i>
    <i r="2">
      <x v="26"/>
    </i>
    <i>
      <x v="18"/>
    </i>
    <i r="1">
      <x v="10"/>
    </i>
    <i r="2">
      <x v="6"/>
    </i>
    <i r="2">
      <x v="10"/>
    </i>
    <i r="2">
      <x v="26"/>
    </i>
    <i>
      <x v="19"/>
    </i>
    <i r="1">
      <x v="11"/>
    </i>
    <i r="2">
      <x v="4"/>
    </i>
    <i r="2">
      <x v="8"/>
    </i>
    <i t="grand">
      <x/>
    </i>
  </rowItems>
  <colFields count="1">
    <field x="9"/>
  </colFields>
  <colItems count="5">
    <i>
      <x/>
    </i>
    <i>
      <x v="1"/>
    </i>
    <i>
      <x v="2"/>
    </i>
    <i>
      <x v="9"/>
    </i>
    <i t="grand">
      <x/>
    </i>
  </colItems>
  <pageFields count="1">
    <pageField fld="10" hier="0"/>
  </pageFields>
  <dataFields count="1">
    <dataField name="ผลรวม ของ จำนวนเงิน" fld="6" baseField="0" baseItem="0" numFmtId="43"/>
  </dataFields>
  <formats count="9">
    <format dxfId="2">
      <pivotArea outline="0" fieldPosition="0"/>
    </format>
    <format dxfId="0">
      <pivotArea outline="0" fieldPosition="0" dataOnly="0" type="all"/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>
        <references count="1">
          <reference field="0" count="0"/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0" count="1">
            <x v="1"/>
          </reference>
          <reference field="2" count="0"/>
        </references>
      </pivotArea>
    </format>
    <format dxfId="5">
      <pivotArea outline="0" fieldPosition="0" dataOnly="0" labelOnly="1">
        <references count="1">
          <reference field="9" count="0"/>
        </references>
      </pivotArea>
    </format>
    <format dxfId="5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4:K36" firstHeaderRow="1" firstDataRow="2" firstDataCol="1" rowPageCount="2" colPageCount="1"/>
  <pivotFields count="12">
    <pivotField showAll="0"/>
    <pivotField showAll="0"/>
    <pivotField showAll="0"/>
    <pivotField showAll="0"/>
    <pivotField axis="axisPage" showAll="0">
      <items count="31">
        <item x="4"/>
        <item m="1" x="25"/>
        <item m="1" x="19"/>
        <item x="12"/>
        <item x="2"/>
        <item x="13"/>
        <item x="1"/>
        <item m="1" x="20"/>
        <item x="5"/>
        <item m="1" x="21"/>
        <item m="1" x="28"/>
        <item m="1" x="15"/>
        <item x="3"/>
        <item x="7"/>
        <item m="1" x="22"/>
        <item x="9"/>
        <item x="10"/>
        <item m="1" x="29"/>
        <item m="1" x="26"/>
        <item m="1" x="24"/>
        <item m="1" x="18"/>
        <item x="0"/>
        <item m="1" x="14"/>
        <item m="1" x="16"/>
        <item x="8"/>
        <item x="11"/>
        <item x="6"/>
        <item m="1" x="27"/>
        <item m="1" x="17"/>
        <item m="1" x="23"/>
        <item t="default"/>
      </items>
    </pivotField>
    <pivotField showAll="0"/>
    <pivotField dataField="1" showAll="0"/>
    <pivotField axis="axisRow" showAll="0">
      <items count="446">
        <item m="1" x="294"/>
        <item m="1" x="440"/>
        <item m="1" x="142"/>
        <item m="1" x="170"/>
        <item m="1" x="54"/>
        <item m="1" x="118"/>
        <item m="1" x="227"/>
        <item m="1" x="139"/>
        <item m="1" x="202"/>
        <item m="1" x="53"/>
        <item m="1" x="346"/>
        <item x="1"/>
        <item x="25"/>
        <item m="1" x="145"/>
        <item x="6"/>
        <item m="1" x="191"/>
        <item m="1" x="104"/>
        <item m="1" x="255"/>
        <item m="1" x="42"/>
        <item m="1" x="261"/>
        <item m="1" x="205"/>
        <item m="1" x="350"/>
        <item m="1" x="213"/>
        <item m="1" x="398"/>
        <item m="1" x="157"/>
        <item m="1" x="323"/>
        <item x="5"/>
        <item m="1" x="331"/>
        <item m="1" x="389"/>
        <item m="1" x="152"/>
        <item m="1" x="258"/>
        <item m="1" x="119"/>
        <item m="1" x="380"/>
        <item m="1" x="274"/>
        <item m="1" x="377"/>
        <item m="1" x="394"/>
        <item m="1" x="159"/>
        <item x="15"/>
        <item x="14"/>
        <item m="1" x="259"/>
        <item m="1" x="137"/>
        <item m="1" x="88"/>
        <item m="1" x="363"/>
        <item m="1" x="312"/>
        <item m="1" x="77"/>
        <item x="10"/>
        <item m="1" x="257"/>
        <item m="1" x="100"/>
        <item x="13"/>
        <item m="1" x="344"/>
        <item m="1" x="341"/>
        <item m="1" x="44"/>
        <item m="1" x="245"/>
        <item m="1" x="365"/>
        <item m="1" x="396"/>
        <item x="19"/>
        <item m="1" x="431"/>
        <item m="1" x="408"/>
        <item m="1" x="223"/>
        <item x="20"/>
        <item m="1" x="280"/>
        <item x="2"/>
        <item m="1" x="269"/>
        <item m="1" x="169"/>
        <item m="1" x="230"/>
        <item m="1" x="428"/>
        <item m="1" x="158"/>
        <item m="1" x="117"/>
        <item m="1" x="243"/>
        <item m="1" x="187"/>
        <item m="1" x="441"/>
        <item m="1" x="252"/>
        <item m="1" x="197"/>
        <item m="1" x="140"/>
        <item m="1" x="99"/>
        <item m="1" x="442"/>
        <item m="1" x="359"/>
        <item m="1" x="288"/>
        <item m="1" x="200"/>
        <item m="1" x="35"/>
        <item m="1" x="349"/>
        <item m="1" x="49"/>
        <item m="1" x="224"/>
        <item m="1" x="196"/>
        <item m="1" x="305"/>
        <item m="1" x="244"/>
        <item m="1" x="372"/>
        <item m="1" x="416"/>
        <item m="1" x="435"/>
        <item m="1" x="264"/>
        <item m="1" x="433"/>
        <item m="1" x="246"/>
        <item x="18"/>
        <item m="1" x="322"/>
        <item m="1" x="40"/>
        <item m="1" x="171"/>
        <item m="1" x="172"/>
        <item m="1" x="55"/>
        <item m="1" x="30"/>
        <item m="1" x="328"/>
        <item m="1" x="234"/>
        <item m="1" x="220"/>
        <item m="1" x="378"/>
        <item m="1" x="189"/>
        <item m="1" x="225"/>
        <item m="1" x="444"/>
        <item m="1" x="375"/>
        <item m="1" x="352"/>
        <item m="1" x="37"/>
        <item m="1" x="315"/>
        <item m="1" x="231"/>
        <item m="1" x="282"/>
        <item m="1" x="367"/>
        <item m="1" x="168"/>
        <item m="1" x="86"/>
        <item m="1" x="132"/>
        <item m="1" x="64"/>
        <item m="1" x="357"/>
        <item m="1" x="415"/>
        <item m="1" x="82"/>
        <item m="1" x="151"/>
        <item m="1" x="251"/>
        <item m="1" x="374"/>
        <item m="1" x="300"/>
        <item m="1" x="166"/>
        <item m="1" x="373"/>
        <item m="1" x="425"/>
        <item m="1" x="411"/>
        <item m="1" x="336"/>
        <item m="1" x="34"/>
        <item m="1" x="111"/>
        <item m="1" x="351"/>
        <item m="1" x="395"/>
        <item m="1" x="287"/>
        <item m="1" x="327"/>
        <item m="1" x="443"/>
        <item m="1" x="237"/>
        <item m="1" x="92"/>
        <item m="1" x="147"/>
        <item m="1" x="148"/>
        <item m="1" x="229"/>
        <item m="1" x="75"/>
        <item m="1" x="242"/>
        <item m="1" x="260"/>
        <item m="1" x="71"/>
        <item m="1" x="426"/>
        <item m="1" x="247"/>
        <item m="1" x="303"/>
        <item m="1" x="281"/>
        <item m="1" x="302"/>
        <item m="1" x="358"/>
        <item m="1" x="94"/>
        <item m="1" x="337"/>
        <item m="1" x="226"/>
        <item m="1" x="438"/>
        <item m="1" x="268"/>
        <item m="1" x="209"/>
        <item m="1" x="60"/>
        <item m="1" x="89"/>
        <item m="1" x="141"/>
        <item m="1" x="232"/>
        <item m="1" x="277"/>
        <item m="1" x="439"/>
        <item m="1" x="110"/>
        <item m="1" x="345"/>
        <item m="1" x="136"/>
        <item m="1" x="63"/>
        <item m="1" x="272"/>
        <item m="1" x="293"/>
        <item m="1" x="123"/>
        <item m="1" x="188"/>
        <item m="1" x="248"/>
        <item m="1" x="90"/>
        <item m="1" x="85"/>
        <item m="1" x="73"/>
        <item m="1" x="409"/>
        <item m="1" x="289"/>
        <item m="1" x="26"/>
        <item x="9"/>
        <item m="1" x="135"/>
        <item m="1" x="33"/>
        <item m="1" x="195"/>
        <item m="1" x="199"/>
        <item m="1" x="78"/>
        <item m="1" x="317"/>
        <item m="1" x="383"/>
        <item m="1" x="153"/>
        <item m="1" x="290"/>
        <item m="1" x="51"/>
        <item m="1" x="370"/>
        <item m="1" x="406"/>
        <item m="1" x="233"/>
        <item m="1" x="222"/>
        <item m="1" x="201"/>
        <item m="1" x="324"/>
        <item m="1" x="392"/>
        <item m="1" x="39"/>
        <item m="1" x="311"/>
        <item m="1" x="304"/>
        <item m="1" x="126"/>
        <item m="1" x="109"/>
        <item m="1" x="27"/>
        <item m="1" x="391"/>
        <item m="1" x="401"/>
        <item m="1" x="160"/>
        <item m="1" x="194"/>
        <item m="1" x="348"/>
        <item m="1" x="113"/>
        <item m="1" x="130"/>
        <item m="1" x="393"/>
        <item m="1" x="102"/>
        <item m="1" x="320"/>
        <item m="1" x="181"/>
        <item m="1" x="116"/>
        <item m="1" x="134"/>
        <item m="1" x="93"/>
        <item m="1" x="347"/>
        <item m="1" x="215"/>
        <item m="1" x="163"/>
        <item m="1" x="182"/>
        <item m="1" x="400"/>
        <item m="1" x="68"/>
        <item m="1" x="265"/>
        <item m="1" x="47"/>
        <item m="1" x="174"/>
        <item m="1" x="46"/>
        <item m="1" x="210"/>
        <item m="1" x="76"/>
        <item m="1" x="203"/>
        <item m="1" x="338"/>
        <item m="1" x="284"/>
        <item m="1" x="207"/>
        <item m="1" x="318"/>
        <item m="1" x="122"/>
        <item m="1" x="310"/>
        <item m="1" x="436"/>
        <item m="1" x="91"/>
        <item m="1" x="154"/>
        <item m="1" x="314"/>
        <item m="1" x="162"/>
        <item m="1" x="238"/>
        <item m="1" x="84"/>
        <item m="1" x="432"/>
        <item m="1" x="249"/>
        <item m="1" x="97"/>
        <item m="1" x="236"/>
        <item m="1" x="250"/>
        <item m="1" x="410"/>
        <item m="1" x="131"/>
        <item m="1" x="214"/>
        <item m="1" x="129"/>
        <item m="1" x="384"/>
        <item m="1" x="106"/>
        <item m="1" x="313"/>
        <item m="1" x="405"/>
        <item m="1" x="164"/>
        <item m="1" x="156"/>
        <item m="1" x="219"/>
        <item m="1" x="308"/>
        <item m="1" x="48"/>
        <item m="1" x="87"/>
        <item m="1" x="420"/>
        <item m="1" x="360"/>
        <item m="1" x="31"/>
        <item m="1" x="36"/>
        <item m="1" x="385"/>
        <item m="1" x="221"/>
        <item m="1" x="424"/>
        <item m="1" x="103"/>
        <item m="1" x="267"/>
        <item m="1" x="206"/>
        <item m="1" x="333"/>
        <item m="1" x="332"/>
        <item m="1" x="167"/>
        <item m="1" x="326"/>
        <item m="1" x="45"/>
        <item m="1" x="307"/>
        <item m="1" x="340"/>
        <item m="1" x="192"/>
        <item m="1" x="419"/>
        <item m="1" x="125"/>
        <item m="1" x="107"/>
        <item m="1" x="177"/>
        <item m="1" x="43"/>
        <item m="1" x="211"/>
        <item m="1" x="404"/>
        <item m="1" x="423"/>
        <item m="1" x="386"/>
        <item m="1" x="403"/>
        <item m="1" x="204"/>
        <item m="1" x="422"/>
        <item m="1" x="105"/>
        <item m="1" x="299"/>
        <item m="1" x="270"/>
        <item m="1" x="120"/>
        <item m="1" x="95"/>
        <item m="1" x="285"/>
        <item m="1" x="273"/>
        <item m="1" x="235"/>
        <item m="1" x="421"/>
        <item m="1" x="279"/>
        <item m="1" x="115"/>
        <item m="1" x="262"/>
        <item m="1" x="208"/>
        <item m="1" x="184"/>
        <item m="1" x="98"/>
        <item m="1" x="430"/>
        <item m="1" x="183"/>
        <item m="1" x="381"/>
        <item m="1" x="150"/>
        <item m="1" x="56"/>
        <item m="1" x="399"/>
        <item m="1" x="165"/>
        <item m="1" x="79"/>
        <item m="1" x="173"/>
        <item m="1" x="427"/>
        <item m="1" x="96"/>
        <item m="1" x="67"/>
        <item m="1" x="74"/>
        <item m="1" x="413"/>
        <item m="1" x="138"/>
        <item m="1" x="429"/>
        <item m="1" x="298"/>
        <item m="1" x="368"/>
        <item m="1" x="283"/>
        <item x="0"/>
        <item m="1" x="417"/>
        <item m="1" x="176"/>
        <item m="1" x="175"/>
        <item m="1" x="149"/>
        <item x="7"/>
        <item m="1" x="179"/>
        <item m="1" x="291"/>
        <item m="1" x="306"/>
        <item m="1" x="50"/>
        <item m="1" x="178"/>
        <item m="1" x="216"/>
        <item m="1" x="133"/>
        <item m="1" x="61"/>
        <item m="1" x="228"/>
        <item m="1" x="83"/>
        <item m="1" x="286"/>
        <item m="1" x="369"/>
        <item m="1" x="62"/>
        <item m="1" x="72"/>
        <item m="1" x="218"/>
        <item m="1" x="342"/>
        <item m="1" x="407"/>
        <item m="1" x="366"/>
        <item m="1" x="127"/>
        <item m="1" x="28"/>
        <item m="1" x="253"/>
        <item m="1" x="437"/>
        <item m="1" x="185"/>
        <item m="1" x="180"/>
        <item m="1" x="69"/>
        <item m="1" x="371"/>
        <item m="1" x="335"/>
        <item m="1" x="52"/>
        <item m="1" x="121"/>
        <item m="1" x="388"/>
        <item m="1" x="101"/>
        <item m="1" x="402"/>
        <item m="1" x="161"/>
        <item m="1" x="356"/>
        <item m="1" x="379"/>
        <item m="1" x="81"/>
        <item m="1" x="146"/>
        <item m="1" x="321"/>
        <item m="1" x="334"/>
        <item m="1" x="292"/>
        <item m="1" x="190"/>
        <item m="1" x="38"/>
        <item m="1" x="241"/>
        <item m="1" x="57"/>
        <item m="1" x="155"/>
        <item m="1" x="330"/>
        <item m="1" x="266"/>
        <item m="1" x="58"/>
        <item m="1" x="124"/>
        <item m="1" x="32"/>
        <item m="1" x="217"/>
        <item m="1" x="339"/>
        <item m="1" x="271"/>
        <item m="1" x="376"/>
        <item m="1" x="434"/>
        <item m="1" x="108"/>
        <item m="1" x="186"/>
        <item m="1" x="193"/>
        <item m="1" x="240"/>
        <item m="1" x="143"/>
        <item m="1" x="343"/>
        <item m="1" x="329"/>
        <item m="1" x="80"/>
        <item m="1" x="239"/>
        <item m="1" x="254"/>
        <item m="1" x="256"/>
        <item m="1" x="387"/>
        <item m="1" x="278"/>
        <item m="1" x="296"/>
        <item m="1" x="295"/>
        <item m="1" x="263"/>
        <item m="1" x="397"/>
        <item m="1" x="276"/>
        <item m="1" x="414"/>
        <item m="1" x="65"/>
        <item m="1" x="114"/>
        <item m="1" x="353"/>
        <item m="1" x="128"/>
        <item m="1" x="275"/>
        <item m="1" x="29"/>
        <item m="1" x="390"/>
        <item m="1" x="309"/>
        <item m="1" x="70"/>
        <item m="1" x="144"/>
        <item m="1" x="66"/>
        <item m="1" x="212"/>
        <item m="1" x="301"/>
        <item m="1" x="319"/>
        <item m="1" x="297"/>
        <item m="1" x="355"/>
        <item m="1" x="361"/>
        <item m="1" x="362"/>
        <item m="1" x="112"/>
        <item m="1" x="354"/>
        <item m="1" x="198"/>
        <item m="1" x="59"/>
        <item m="1" x="382"/>
        <item m="1" x="325"/>
        <item m="1" x="412"/>
        <item m="1" x="316"/>
        <item m="1" x="41"/>
        <item m="1" x="364"/>
        <item m="1" x="418"/>
        <item x="3"/>
        <item x="4"/>
        <item x="8"/>
        <item x="11"/>
        <item x="12"/>
        <item x="16"/>
        <item x="17"/>
        <item x="21"/>
        <item x="22"/>
        <item x="23"/>
        <item x="24"/>
        <item t="default"/>
      </items>
    </pivotField>
    <pivotField axis="axisCol" showAll="0">
      <items count="26">
        <item m="1" x="23"/>
        <item x="1"/>
        <item x="8"/>
        <item x="2"/>
        <item x="5"/>
        <item x="6"/>
        <item x="4"/>
        <item m="1" x="15"/>
        <item m="1" x="14"/>
        <item x="7"/>
        <item m="1" x="24"/>
        <item m="1" x="22"/>
        <item x="3"/>
        <item m="1" x="18"/>
        <item x="0"/>
        <item m="1" x="17"/>
        <item m="1" x="10"/>
        <item m="1" x="11"/>
        <item m="1" x="16"/>
        <item m="1" x="20"/>
        <item m="1" x="13"/>
        <item m="1" x="9"/>
        <item m="1" x="12"/>
        <item m="1" x="19"/>
        <item m="1" x="21"/>
        <item t="default"/>
      </items>
    </pivotField>
    <pivotField axis="axisRow" showAll="0">
      <items count="12">
        <item x="2"/>
        <item x="1"/>
        <item x="0"/>
        <item x="3"/>
        <item m="1" x="7"/>
        <item m="1" x="5"/>
        <item m="1" x="8"/>
        <item m="1" x="9"/>
        <item m="1" x="6"/>
        <item m="1" x="4"/>
        <item m="1" x="10"/>
        <item t="default"/>
      </items>
    </pivotField>
    <pivotField axis="axisPage" showAll="0">
      <items count="13">
        <item m="1" x="5"/>
        <item m="1" x="2"/>
        <item m="1" x="6"/>
        <item m="1" x="10"/>
        <item m="1" x="1"/>
        <item m="1" x="3"/>
        <item m="1" x="4"/>
        <item m="1" x="7"/>
        <item m="1" x="8"/>
        <item x="0"/>
        <item m="1" x="9"/>
        <item m="1" x="11"/>
        <item t="default"/>
      </items>
    </pivotField>
    <pivotField showAll="0"/>
  </pivotFields>
  <rowFields count="2">
    <field x="9"/>
    <field x="7"/>
  </rowFields>
  <rowItems count="31">
    <i>
      <x/>
    </i>
    <i r="1">
      <x v="14"/>
    </i>
    <i r="1">
      <x v="26"/>
    </i>
    <i r="1">
      <x v="37"/>
    </i>
    <i r="1">
      <x v="38"/>
    </i>
    <i r="1">
      <x v="45"/>
    </i>
    <i r="1">
      <x v="48"/>
    </i>
    <i r="1">
      <x v="61"/>
    </i>
    <i r="1">
      <x v="92"/>
    </i>
    <i r="1">
      <x v="178"/>
    </i>
    <i r="1">
      <x v="330"/>
    </i>
    <i r="1">
      <x v="436"/>
    </i>
    <i r="1">
      <x v="437"/>
    </i>
    <i r="1">
      <x v="438"/>
    </i>
    <i r="1">
      <x v="439"/>
    </i>
    <i r="1">
      <x v="440"/>
    </i>
    <i>
      <x v="1"/>
    </i>
    <i r="1">
      <x v="11"/>
    </i>
    <i r="1">
      <x v="12"/>
    </i>
    <i r="1">
      <x v="55"/>
    </i>
    <i r="1">
      <x v="59"/>
    </i>
    <i r="1">
      <x v="441"/>
    </i>
    <i r="1">
      <x v="442"/>
    </i>
    <i r="1">
      <x v="443"/>
    </i>
    <i r="1">
      <x v="444"/>
    </i>
    <i>
      <x v="2"/>
    </i>
    <i r="1">
      <x v="325"/>
    </i>
    <i>
      <x v="3"/>
    </i>
    <i r="1">
      <x v="434"/>
    </i>
    <i r="1">
      <x v="435"/>
    </i>
    <i t="grand">
      <x/>
    </i>
  </rowItems>
  <colFields count="1">
    <field x="8"/>
  </colFields>
  <colItems count="10">
    <i>
      <x v="1"/>
    </i>
    <i>
      <x v="2"/>
    </i>
    <i>
      <x v="3"/>
    </i>
    <i>
      <x v="4"/>
    </i>
    <i>
      <x v="5"/>
    </i>
    <i>
      <x v="6"/>
    </i>
    <i>
      <x v="9"/>
    </i>
    <i>
      <x v="12"/>
    </i>
    <i>
      <x v="14"/>
    </i>
    <i t="grand">
      <x/>
    </i>
  </colItems>
  <pageFields count="2">
    <pageField fld="4" hier="0"/>
    <pageField fld="10" hier="0"/>
  </pageFields>
  <dataFields count="1">
    <dataField name="ผลรวม ของ จำนวนเงิน" fld="6" baseField="0" baseItem="0" numFmtId="43"/>
  </dataFields>
  <formats count="11">
    <format dxfId="2">
      <pivotArea outline="0" fieldPosition="0"/>
    </format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8" count="0"/>
        </references>
      </pivotArea>
    </format>
    <format dxfId="0">
      <pivotArea outline="0" fieldPosition="0" dataOnly="0" grandCol="1" labelOnly="1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grandRow="1" labelOnly="1"/>
    </format>
    <format dxfId="6">
      <pivotArea outline="0" fieldPosition="0" dataOnly="0" labelOnly="1">
        <references count="1">
          <reference field="8" count="0"/>
        </references>
      </pivotArea>
    </format>
    <format dxfId="6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4:K26" firstHeaderRow="1" firstDataRow="2" firstDataCol="1" rowPageCount="1" colPageCount="1"/>
  <pivotFields count="12">
    <pivotField axis="axisRow" showAll="0" sortType="ascending" defaultSubtotal="0">
      <items count="20">
        <item m="1" x="5"/>
        <item m="1" x="13"/>
        <item m="1" x="8"/>
        <item m="1" x="15"/>
        <item m="1" x="11"/>
        <item m="1" x="6"/>
        <item m="1" x="4"/>
        <item m="1" x="19"/>
        <item m="1" x="10"/>
        <item m="1" x="14"/>
        <item m="1" x="9"/>
        <item x="2"/>
        <item x="3"/>
        <item x="0"/>
        <item x="1"/>
        <item m="1" x="12"/>
        <item m="1" x="7"/>
        <item m="1" x="16"/>
        <item m="1" x="18"/>
        <item m="1" x="17"/>
      </items>
    </pivotField>
    <pivotField axis="axisRow" showAll="0" sortType="ascending" defaultSubtotal="0">
      <items count="335">
        <item m="1" x="8"/>
        <item m="1" x="47"/>
        <item m="1" x="295"/>
        <item m="1" x="77"/>
        <item m="1" x="144"/>
        <item m="1" x="213"/>
        <item m="1" x="284"/>
        <item m="1" x="24"/>
        <item m="1" x="95"/>
        <item m="1" x="161"/>
        <item m="1" x="41"/>
        <item m="1" x="269"/>
        <item m="1" x="333"/>
        <item m="1" x="121"/>
        <item m="1" x="104"/>
        <item m="1" x="171"/>
        <item m="1" x="240"/>
        <item m="1" x="309"/>
        <item m="1" x="194"/>
        <item m="1" x="87"/>
        <item m="1" x="158"/>
        <item m="1" x="225"/>
        <item m="1" x="265"/>
        <item m="1" x="332"/>
        <item m="1" x="83"/>
        <item m="1" x="276"/>
        <item m="1" x="23"/>
        <item m="1" x="190"/>
        <item m="1" x="162"/>
        <item m="1" x="231"/>
        <item m="1" x="301"/>
        <item m="1" x="42"/>
        <item m="1" x="116"/>
        <item m="1" x="184"/>
        <item m="1" x="250"/>
        <item m="1" x="319"/>
        <item m="1" x="63"/>
        <item m="1" x="165"/>
        <item m="1" x="235"/>
        <item m="1" x="304"/>
        <item m="1" x="48"/>
        <item m="1" x="122"/>
        <item m="1" x="191"/>
        <item m="1" x="256"/>
        <item m="1" x="320"/>
        <item m="1" x="67"/>
        <item m="1" x="241"/>
        <item m="1" x="52"/>
        <item m="1" x="125"/>
        <item m="1" x="195"/>
        <item m="1" x="261"/>
        <item m="1" x="324"/>
        <item m="1" x="73"/>
        <item m="1" x="138"/>
        <item m="1" x="206"/>
        <item m="1" x="316"/>
        <item m="1" x="58"/>
        <item m="1" x="130"/>
        <item m="1" x="199"/>
        <item m="1" x="266"/>
        <item m="1" x="327"/>
        <item m="1" x="78"/>
        <item m="1" x="145"/>
        <item m="1" x="214"/>
        <item m="1" x="285"/>
        <item m="1" x="64"/>
        <item m="1" x="134"/>
        <item m="1" x="270"/>
        <item m="1" x="31"/>
        <item m="1" x="105"/>
        <item m="1" x="207"/>
        <item m="1" x="277"/>
        <item m="1" x="16"/>
        <item m="1" x="88"/>
        <item m="1" x="226"/>
        <item m="1" x="296"/>
        <item m="1" x="36"/>
        <item m="1" x="110"/>
        <item m="1" x="178"/>
        <item m="1" x="286"/>
        <item m="1" x="25"/>
        <item m="1" x="96"/>
        <item m="1" x="163"/>
        <item m="1" x="232"/>
        <item m="1" x="302"/>
        <item m="1" x="43"/>
        <item m="1" x="117"/>
        <item m="1" x="185"/>
        <item m="1" x="251"/>
        <item m="1" x="29"/>
        <item m="1" x="100"/>
        <item m="1" x="166"/>
        <item m="1" x="236"/>
        <item m="1" x="305"/>
        <item m="1" x="49"/>
        <item m="1" x="123"/>
        <item m="1" x="192"/>
        <item m="1" x="257"/>
        <item m="1" x="32"/>
        <item m="1" x="106"/>
        <item m="1" x="172"/>
        <item m="1" x="242"/>
        <item m="1" x="310"/>
        <item m="1" x="53"/>
        <item m="1" x="126"/>
        <item m="1" x="196"/>
        <item m="1" x="262"/>
        <item m="1" x="37"/>
        <item m="1" x="111"/>
        <item m="1" x="179"/>
        <item m="1" x="247"/>
        <item m="1" x="9"/>
        <item m="1" x="146"/>
        <item m="1" x="118"/>
        <item m="1" x="186"/>
        <item m="1" x="252"/>
        <item m="1" x="65"/>
        <item m="1" x="215"/>
        <item m="1" x="287"/>
        <item m="1" x="139"/>
        <item m="1" x="208"/>
        <item m="1" x="278"/>
        <item m="1" x="17"/>
        <item m="1" x="89"/>
        <item m="1" x="200"/>
        <item m="1" x="267"/>
        <item m="1" x="328"/>
        <item m="1" x="79"/>
        <item m="1" x="147"/>
        <item m="1" x="297"/>
        <item m="1" x="273"/>
        <item m="1" x="10"/>
        <item m="1" x="148"/>
        <item m="1" x="216"/>
        <item m="1" x="59"/>
        <item m="1" x="131"/>
        <item m="1" x="201"/>
        <item m="1" x="268"/>
        <item m="1" x="329"/>
        <item m="1" x="80"/>
        <item m="1" x="149"/>
        <item m="1" x="217"/>
        <item m="1" x="288"/>
        <item m="1" x="258"/>
        <item m="1" x="221"/>
        <item m="1" x="291"/>
        <item m="1" x="33"/>
        <item m="1" x="107"/>
        <item m="1" x="173"/>
        <item m="1" x="243"/>
        <item m="1" x="311"/>
        <item m="1" x="54"/>
        <item m="1" x="68"/>
        <item m="1" x="135"/>
        <item m="1" x="330"/>
        <item m="1" x="81"/>
        <item m="1" x="150"/>
        <item m="1" x="66"/>
        <item m="1" x="38"/>
        <item m="1" x="112"/>
        <item m="1" x="180"/>
        <item m="1" x="248"/>
        <item m="1" x="317"/>
        <item m="1" x="237"/>
        <item m="1" x="306"/>
        <item m="1" x="318"/>
        <item m="1" x="60"/>
        <item m="1" x="90"/>
        <item m="1" x="11"/>
        <item m="1" x="84"/>
        <item m="1" x="154"/>
        <item m="1" x="222"/>
        <item m="1" x="74"/>
        <item m="1" x="140"/>
        <item m="1" x="209"/>
        <item m="1" x="279"/>
        <item m="1" x="174"/>
        <item m="1" x="157"/>
        <item m="1" x="292"/>
        <item m="1" x="244"/>
        <item m="1" x="312"/>
        <item m="1" x="55"/>
        <item m="1" x="127"/>
        <item m="1" x="227"/>
        <item m="1" x="298"/>
        <item m="1" x="39"/>
        <item m="1" x="113"/>
        <item m="1" x="181"/>
        <item m="1" x="61"/>
        <item m="1" x="132"/>
        <item m="1" x="44"/>
        <item m="1" x="119"/>
        <item m="1" x="34"/>
        <item m="1" x="108"/>
        <item m="1" x="175"/>
        <item m="1" x="245"/>
        <item m="1" x="313"/>
        <item m="1" x="91"/>
        <item m="1" x="182"/>
        <item m="1" x="92"/>
        <item m="1" x="159"/>
        <item m="1" x="228"/>
        <item m="1" x="218"/>
        <item m="1" x="289"/>
        <item m="1" x="101"/>
        <item m="1" x="167"/>
        <item m="1" x="238"/>
        <item m="1" x="307"/>
        <item m="1" x="50"/>
        <item m="1" x="210"/>
        <item m="1" x="280"/>
        <item m="1" x="18"/>
        <item m="1" x="168"/>
        <item m="1" x="45"/>
        <item m="1" x="223"/>
        <item m="1" x="202"/>
        <item m="1" x="271"/>
        <item m="1" x="334"/>
        <item m="1" x="82"/>
        <item m="1" x="189"/>
        <item m="1" x="152"/>
        <item m="1" x="219"/>
        <item m="1" x="290"/>
        <item m="1" x="30"/>
        <item m="1" x="102"/>
        <item m="1" x="204"/>
        <item m="1" x="274"/>
        <item m="1" x="12"/>
        <item m="1" x="85"/>
        <item m="1" x="155"/>
        <item m="1" x="224"/>
        <item m="1" x="293"/>
        <item m="1" x="35"/>
        <item m="1" x="109"/>
        <item m="1" x="176"/>
        <item m="1" x="281"/>
        <item m="1" x="19"/>
        <item m="1" x="93"/>
        <item m="1" x="160"/>
        <item m="1" x="229"/>
        <item m="1" x="299"/>
        <item m="1" x="40"/>
        <item m="1" x="114"/>
        <item m="1" x="183"/>
        <item m="1" x="249"/>
        <item m="1" x="26"/>
        <item m="1" x="97"/>
        <item m="1" x="164"/>
        <item m="1" x="233"/>
        <item m="1" x="303"/>
        <item m="1" x="46"/>
        <item m="1" x="120"/>
        <item m="1" x="187"/>
        <item m="1" x="253"/>
        <item m="1" x="103"/>
        <item m="1" x="169"/>
        <item m="1" x="239"/>
        <item m="1" x="308"/>
        <item m="1" x="51"/>
        <item m="1" x="124"/>
        <item m="1" x="193"/>
        <item m="1" x="259"/>
        <item m="1" x="321"/>
        <item m="1" x="177"/>
        <item m="1" x="246"/>
        <item m="1" x="314"/>
        <item m="1" x="56"/>
        <item m="1" x="128"/>
        <item m="1" x="197"/>
        <item m="1" x="263"/>
        <item m="1" x="325"/>
        <item m="1" x="220"/>
        <item m="1" x="136"/>
        <item m="1" x="275"/>
        <item m="1" x="13"/>
        <item m="1" x="86"/>
        <item m="1" x="75"/>
        <item m="1" x="141"/>
        <item m="1" x="211"/>
        <item m="1" x="282"/>
        <item m="1" x="20"/>
        <item m="1" x="188"/>
        <item m="1" x="254"/>
        <item m="1" x="153"/>
        <item m="1" x="62"/>
        <item m="1" x="27"/>
        <item m="1" x="98"/>
        <item x="6"/>
        <item x="7"/>
        <item x="4"/>
        <item x="0"/>
        <item m="1" x="99"/>
        <item m="1" x="300"/>
        <item x="5"/>
        <item x="1"/>
        <item x="2"/>
        <item x="3"/>
        <item m="1" x="255"/>
        <item m="1" x="28"/>
        <item m="1" x="283"/>
        <item m="1" x="294"/>
        <item m="1" x="133"/>
        <item m="1" x="230"/>
        <item m="1" x="156"/>
        <item m="1" x="315"/>
        <item m="1" x="57"/>
        <item m="1" x="129"/>
        <item m="1" x="198"/>
        <item m="1" x="264"/>
        <item m="1" x="326"/>
        <item m="1" x="76"/>
        <item m="1" x="142"/>
        <item m="1" x="260"/>
        <item m="1" x="322"/>
        <item m="1" x="69"/>
        <item m="1" x="137"/>
        <item m="1" x="205"/>
        <item m="1" x="70"/>
        <item m="1" x="143"/>
        <item m="1" x="71"/>
        <item m="1" x="272"/>
        <item m="1" x="14"/>
        <item m="1" x="72"/>
        <item m="1" x="170"/>
        <item m="1" x="21"/>
        <item m="1" x="94"/>
        <item m="1" x="234"/>
        <item m="1" x="151"/>
        <item m="1" x="331"/>
        <item m="1" x="323"/>
        <item m="1" x="115"/>
        <item m="1" x="22"/>
        <item m="1" x="212"/>
        <item m="1" x="203"/>
        <item sd="0" m="1" x="15"/>
      </items>
    </pivotField>
    <pivotField showAll="0" defaultSubtotal="0"/>
    <pivotField axis="axisRow" showAll="0" defaultSubtotal="0">
      <items count="317">
        <item m="1" x="114"/>
        <item m="1" x="160"/>
        <item m="1" x="306"/>
        <item m="1" x="127"/>
        <item m="1" x="45"/>
        <item m="1" x="62"/>
        <item m="1" x="231"/>
        <item m="1" x="254"/>
        <item m="1" x="200"/>
        <item m="1" x="129"/>
        <item m="1" x="276"/>
        <item m="1" x="115"/>
        <item m="1" x="11"/>
        <item m="1" x="258"/>
        <item m="1" x="195"/>
        <item m="1" x="297"/>
        <item m="1" x="104"/>
        <item m="1" x="105"/>
        <item m="1" x="24"/>
        <item m="1" x="242"/>
        <item m="1" x="171"/>
        <item m="1" x="141"/>
        <item m="1" x="25"/>
        <item m="1" x="77"/>
        <item m="1" x="227"/>
        <item m="1" x="156"/>
        <item m="1" x="313"/>
        <item m="1" x="177"/>
        <item m="1" x="170"/>
        <item m="1" x="136"/>
        <item m="1" x="188"/>
        <item m="1" x="314"/>
        <item m="1" x="92"/>
        <item m="1" x="184"/>
        <item m="1" x="139"/>
        <item m="1" x="249"/>
        <item m="1" x="21"/>
        <item m="1" x="135"/>
        <item m="1" x="214"/>
        <item m="1" x="266"/>
        <item m="1" x="157"/>
        <item m="1" x="316"/>
        <item m="1" x="246"/>
        <item m="1" x="260"/>
        <item m="1" x="113"/>
        <item m="1" x="51"/>
        <item m="1" x="32"/>
        <item m="1" x="252"/>
        <item m="1" x="296"/>
        <item m="1" x="48"/>
        <item m="1" x="99"/>
        <item m="1" x="176"/>
        <item m="1" x="267"/>
        <item m="1" x="209"/>
        <item m="1" x="293"/>
        <item m="1" x="236"/>
        <item m="1" x="10"/>
        <item m="1" x="71"/>
        <item m="1" x="245"/>
        <item m="1" x="282"/>
        <item m="1" x="199"/>
        <item m="1" x="230"/>
        <item m="1" x="315"/>
        <item m="1" x="164"/>
        <item m="1" x="55"/>
        <item m="1" x="96"/>
        <item m="1" x="97"/>
        <item m="1" x="159"/>
        <item m="1" x="42"/>
        <item m="1" x="169"/>
        <item m="1" x="181"/>
        <item m="1" x="38"/>
        <item m="1" x="304"/>
        <item m="1" x="172"/>
        <item m="1" x="212"/>
        <item m="1" x="194"/>
        <item m="1" x="211"/>
        <item m="1" x="253"/>
        <item m="1" x="57"/>
        <item m="1" x="237"/>
        <item m="1" x="158"/>
        <item m="1" x="128"/>
        <item m="1" x="173"/>
        <item m="1" x="53"/>
        <item m="1" x="40"/>
        <item m="1" x="291"/>
        <item m="1" x="201"/>
        <item m="1" x="90"/>
        <item m="1" x="9"/>
        <item m="1" x="134"/>
        <item m="1" x="138"/>
        <item m="1" x="44"/>
        <item m="1" x="222"/>
        <item m="1" x="272"/>
        <item m="1" x="100"/>
        <item m="1" x="202"/>
        <item m="1" x="22"/>
        <item m="1" x="263"/>
        <item m="1" x="289"/>
        <item m="1" x="161"/>
        <item m="1" x="155"/>
        <item m="1" x="140"/>
        <item m="1" x="228"/>
        <item m="1" x="280"/>
        <item m="1" x="14"/>
        <item m="1" x="213"/>
        <item m="1" x="83"/>
        <item m="1" x="70"/>
        <item m="1" x="4"/>
        <item m="1" x="279"/>
        <item m="1" x="286"/>
        <item m="1" x="106"/>
        <item m="1" x="133"/>
        <item m="1" x="244"/>
        <item m="1" x="73"/>
        <item m="1" x="87"/>
        <item m="1" x="281"/>
        <item m="1" x="64"/>
        <item m="1" x="225"/>
        <item m="1" x="121"/>
        <item m="1" x="76"/>
        <item m="1" x="89"/>
        <item m="1" x="56"/>
        <item m="1" x="243"/>
        <item m="1" x="151"/>
        <item m="1" x="109"/>
        <item m="1" x="122"/>
        <item m="1" x="285"/>
        <item m="1" x="36"/>
        <item m="1" x="185"/>
        <item m="1" x="19"/>
        <item m="1" x="117"/>
        <item m="1" x="18"/>
        <item m="1" x="147"/>
        <item m="1" x="43"/>
        <item m="1" x="142"/>
        <item m="1" x="238"/>
        <item m="1" x="196"/>
        <item m="1" x="145"/>
        <item m="1" x="223"/>
        <item m="1" x="80"/>
        <item m="1" x="218"/>
        <item m="1" x="311"/>
        <item m="1" x="54"/>
        <item m="1" x="101"/>
        <item m="1" x="220"/>
        <item m="1" x="108"/>
        <item m="1" x="165"/>
        <item m="1" x="50"/>
        <item m="1" x="309"/>
        <item m="1" x="174"/>
        <item m="1" x="60"/>
        <item m="1" x="163"/>
        <item m="1" x="175"/>
        <item m="1" x="292"/>
        <item m="1" x="88"/>
        <item m="1" x="150"/>
        <item m="1" x="86"/>
        <item m="1" x="273"/>
        <item m="1" x="67"/>
        <item m="1" x="219"/>
        <item m="1" x="288"/>
        <item m="1" x="110"/>
        <item m="1" x="103"/>
        <item m="1" x="153"/>
        <item m="1" x="216"/>
        <item m="1" x="20"/>
        <item m="1" x="52"/>
        <item m="1" x="299"/>
        <item m="1" x="255"/>
        <item m="1" x="7"/>
        <item m="1" x="12"/>
        <item m="1" x="274"/>
        <item m="1" x="154"/>
        <item m="1" x="303"/>
        <item m="1" x="65"/>
        <item m="1" x="187"/>
        <item m="1" x="144"/>
        <item m="1" x="235"/>
        <item m="1" x="234"/>
        <item m="1" x="112"/>
        <item m="1" x="229"/>
        <item m="1" x="17"/>
        <item m="1" x="215"/>
        <item m="1" x="240"/>
        <item m="1" x="131"/>
        <item m="1" x="298"/>
        <item m="1" x="82"/>
        <item m="1" x="68"/>
        <item m="1" x="119"/>
        <item m="1" x="16"/>
        <item m="1" x="148"/>
        <item m="1" x="302"/>
        <item m="1" x="275"/>
        <item m="1" x="143"/>
        <item m="1" x="301"/>
        <item m="1" x="66"/>
        <item m="1" x="208"/>
        <item m="1" x="189"/>
        <item m="1" x="78"/>
        <item m="1" x="58"/>
        <item m="1" x="197"/>
        <item m="1" x="162"/>
        <item m="1" x="300"/>
        <item m="1" x="193"/>
        <item m="1" x="75"/>
        <item m="1" x="182"/>
        <item m="1" x="146"/>
        <item m="1" x="124"/>
        <item m="1" x="61"/>
        <item m="1" x="308"/>
        <item m="1" x="123"/>
        <item m="1" x="270"/>
        <item m="1" x="98"/>
        <item m="1" x="26"/>
        <item m="1" x="284"/>
        <item m="1" x="111"/>
        <item m="1" x="116"/>
        <item m="1" x="305"/>
        <item m="1" x="59"/>
        <item m="1" x="35"/>
        <item m="1" x="41"/>
        <item m="1" x="294"/>
        <item m="1" x="91"/>
        <item m="1" x="307"/>
        <item m="1" x="207"/>
        <item m="1" x="261"/>
        <item x="0"/>
        <item m="1" x="118"/>
        <item m="1" x="30"/>
        <item m="1" x="49"/>
        <item m="1" x="198"/>
        <item m="1" x="262"/>
        <item m="1" x="31"/>
        <item m="1" x="39"/>
        <item m="1" x="264"/>
        <item m="1" x="290"/>
        <item m="1" x="259"/>
        <item m="1" x="84"/>
        <item m="1" x="5"/>
        <item m="1" x="178"/>
        <item m="1" x="312"/>
        <item m="1" x="125"/>
        <item m="1" x="120"/>
        <item m="1" x="37"/>
        <item m="1" x="265"/>
        <item m="1" x="23"/>
        <item m="1" x="79"/>
        <item m="1" x="277"/>
        <item m="1" x="63"/>
        <item m="1" x="287"/>
        <item m="1" x="107"/>
        <item m="1" x="251"/>
        <item m="1" x="269"/>
        <item m="1" x="47"/>
        <item m="1" x="95"/>
        <item m="1" x="226"/>
        <item m="1" x="203"/>
        <item m="1" x="130"/>
        <item m="1" x="13"/>
        <item m="1" x="168"/>
        <item m="1" x="27"/>
        <item m="1" x="102"/>
        <item m="1" x="233"/>
        <item m="1" x="186"/>
        <item m="1" x="28"/>
        <item m="1" x="81"/>
        <item m="1" x="8"/>
        <item m="1" x="152"/>
        <item m="1" x="239"/>
        <item m="1" x="190"/>
        <item m="1" x="268"/>
        <item m="1" x="310"/>
        <item m="1" x="69"/>
        <item m="1" x="126"/>
        <item m="1" x="132"/>
        <item m="1" x="167"/>
        <item m="1" x="93"/>
        <item m="1" x="241"/>
        <item m="1" x="232"/>
        <item m="1" x="46"/>
        <item m="1" x="166"/>
        <item m="1" x="179"/>
        <item m="1" x="180"/>
        <item m="1" x="192"/>
        <item m="1" x="205"/>
        <item m="1" x="204"/>
        <item m="1" x="183"/>
        <item m="1" x="283"/>
        <item m="1" x="191"/>
        <item m="1" x="295"/>
        <item m="1" x="33"/>
        <item m="1" x="74"/>
        <item m="1" x="247"/>
        <item m="1" x="85"/>
        <item m="1" x="6"/>
        <item m="1" x="278"/>
        <item m="1" x="217"/>
        <item m="1" x="94"/>
        <item m="1" x="34"/>
        <item m="1" x="149"/>
        <item m="1" x="210"/>
        <item m="1" x="224"/>
        <item m="1" x="206"/>
        <item m="1" x="250"/>
        <item m="1" x="256"/>
        <item m="1" x="257"/>
        <item m="1" x="72"/>
        <item m="1" x="248"/>
        <item m="1" x="137"/>
        <item m="1" x="29"/>
        <item m="1" x="271"/>
        <item m="1" x="221"/>
        <item m="1" x="15"/>
        <item x="1"/>
        <item x="2"/>
        <item x="3"/>
      </items>
    </pivotField>
    <pivotField axis="axisPage" showAll="0" defaultSubtotal="0">
      <items count="30">
        <item x="4"/>
        <item x="12"/>
        <item x="2"/>
        <item x="13"/>
        <item x="1"/>
        <item x="5"/>
        <item m="1" x="28"/>
        <item m="1" x="15"/>
        <item x="3"/>
        <item x="7"/>
        <item m="1" x="22"/>
        <item x="10"/>
        <item m="1" x="29"/>
        <item m="1" x="24"/>
        <item m="1" x="18"/>
        <item x="0"/>
        <item m="1" x="14"/>
        <item m="1" x="20"/>
        <item m="1" x="19"/>
        <item m="1" x="25"/>
        <item x="9"/>
        <item m="1" x="26"/>
        <item m="1" x="21"/>
        <item m="1" x="16"/>
        <item x="8"/>
        <item x="11"/>
        <item x="6"/>
        <item m="1" x="27"/>
        <item m="1" x="17"/>
        <item m="1" x="23"/>
      </items>
    </pivotField>
    <pivotField showAll="0" defaultSubtotal="0"/>
    <pivotField dataField="1" showAll="0" numFmtId="43"/>
    <pivotField showAll="0" defaultSubtotal="0"/>
    <pivotField axis="axisCol" showAll="0" defaultSubtotal="0">
      <items count="25">
        <item x="8"/>
        <item x="2"/>
        <item x="5"/>
        <item x="6"/>
        <item x="4"/>
        <item m="1" x="15"/>
        <item x="7"/>
        <item m="1" x="24"/>
        <item m="1" x="22"/>
        <item m="1" x="18"/>
        <item m="1" x="17"/>
        <item m="1" x="10"/>
        <item m="1" x="11"/>
        <item m="1" x="16"/>
        <item m="1" x="20"/>
        <item m="1" x="13"/>
        <item m="1" x="9"/>
        <item x="1"/>
        <item m="1" x="23"/>
        <item x="3"/>
        <item m="1" x="14"/>
        <item x="0"/>
        <item m="1" x="12"/>
        <item m="1" x="19"/>
        <item m="1" x="21"/>
      </items>
    </pivotField>
    <pivotField showAll="0" defaultSubtotal="0"/>
    <pivotField showAll="0"/>
    <pivotField showAll="0" defaultSubtotal="0"/>
  </pivotFields>
  <rowFields count="3">
    <field x="0"/>
    <field x="1"/>
    <field x="3"/>
  </rowFields>
  <rowItems count="21">
    <i>
      <x v="11"/>
    </i>
    <i r="1">
      <x v="287"/>
    </i>
    <i r="2">
      <x v="314"/>
    </i>
    <i>
      <x v="12"/>
    </i>
    <i r="1">
      <x v="288"/>
    </i>
    <i r="2">
      <x v="314"/>
    </i>
    <i>
      <x v="13"/>
    </i>
    <i r="1">
      <x v="289"/>
    </i>
    <i r="2">
      <x v="314"/>
    </i>
    <i r="1">
      <x v="290"/>
    </i>
    <i r="2">
      <x v="227"/>
    </i>
    <i>
      <x v="14"/>
    </i>
    <i r="1">
      <x v="293"/>
    </i>
    <i r="2">
      <x v="314"/>
    </i>
    <i r="1">
      <x v="294"/>
    </i>
    <i r="2">
      <x v="314"/>
    </i>
    <i r="1">
      <x v="295"/>
    </i>
    <i r="2">
      <x v="315"/>
    </i>
    <i r="1">
      <x v="296"/>
    </i>
    <i r="2">
      <x v="316"/>
    </i>
    <i t="grand">
      <x/>
    </i>
  </rowItems>
  <colFields count="1">
    <field x="8"/>
  </colFields>
  <colItems count="10">
    <i>
      <x/>
    </i>
    <i>
      <x v="1"/>
    </i>
    <i>
      <x v="2"/>
    </i>
    <i>
      <x v="3"/>
    </i>
    <i>
      <x v="4"/>
    </i>
    <i>
      <x v="6"/>
    </i>
    <i>
      <x v="17"/>
    </i>
    <i>
      <x v="19"/>
    </i>
    <i>
      <x v="21"/>
    </i>
    <i t="grand">
      <x/>
    </i>
  </colItems>
  <pageFields count="1">
    <pageField fld="4" hier="0"/>
  </pageFields>
  <dataFields count="1">
    <dataField name="ผลรวม ของ จำนวนเงิน" fld="6" baseField="0" baseItem="0" numFmtId="4"/>
  </dataFields>
  <formats count="38">
    <format dxfId="0">
      <pivotArea outline="0" fieldPosition="0" dataOnly="0" type="all"/>
    </format>
    <format dxfId="7">
      <pivotArea outline="0" fieldPosition="0" dataOnly="0" type="all"/>
    </format>
    <format dxfId="8">
      <pivotArea outline="0" fieldPosition="0" dataOnly="0" grandCol="1" labelOnly="1"/>
    </format>
    <format dxfId="9">
      <pivotArea outline="0" fieldPosition="0" axis="axisPage" dataOnly="0" field="4" labelOnly="1" type="button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0" count="1">
            <x v="1"/>
          </reference>
          <reference field="1" count="50"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7"/>
            <x v="48"/>
            <x v="49"/>
            <x v="51"/>
            <x v="52"/>
            <x v="53"/>
            <x v="54"/>
            <x v="55"/>
            <x v="56"/>
            <x v="59"/>
            <x v="61"/>
            <x v="62"/>
            <x v="65"/>
            <x v="66"/>
            <x v="67"/>
            <x v="70"/>
            <x v="72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</reference>
        </references>
      </pivotArea>
    </format>
    <format dxfId="9">
      <pivotArea outline="0" fieldPosition="0" dataOnly="0" labelOnly="1">
        <references count="2">
          <reference field="0" count="1">
            <x v="1"/>
          </reference>
          <reference field="1" count="50">
            <x v="89"/>
            <x v="90"/>
            <x v="91"/>
            <x v="92"/>
            <x v="93"/>
            <x v="94"/>
            <x v="96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10"/>
            <x v="113"/>
            <x v="114"/>
            <x v="117"/>
            <x v="119"/>
            <x v="124"/>
            <x v="125"/>
            <x v="126"/>
            <x v="127"/>
            <x v="129"/>
            <x v="138"/>
            <x v="144"/>
            <x v="146"/>
            <x v="154"/>
            <x v="155"/>
            <x v="156"/>
            <x v="212"/>
            <x v="214"/>
            <x v="216"/>
            <x v="217"/>
            <x v="218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</reference>
        </references>
      </pivotArea>
    </format>
    <format dxfId="9">
      <pivotArea outline="0" fieldPosition="0" dataOnly="0" labelOnly="1">
        <references count="2">
          <reference field="0" count="1">
            <x v="8"/>
          </reference>
          <reference field="1" count="50"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6"/>
            <x v="277"/>
            <x v="278"/>
            <x v="279"/>
            <x v="280"/>
            <x v="281"/>
            <x v="283"/>
            <x v="286"/>
            <x v="297"/>
            <x v="299"/>
          </reference>
        </references>
      </pivotArea>
    </format>
    <format dxfId="9">
      <pivotArea outline="0" fieldPosition="0" dataOnly="0" labelOnly="1">
        <references count="2">
          <reference field="0" count="1">
            <x v="17"/>
          </reference>
          <reference field="1" count="6">
            <x v="305"/>
            <x v="307"/>
            <x v="309"/>
            <x v="310"/>
            <x v="311"/>
            <x v="319"/>
          </reference>
        </references>
      </pivotArea>
    </format>
    <format dxfId="9">
      <pivotArea outline="0" fieldPosition="0" dataOnly="0" labelOnly="1">
        <references count="3">
          <reference field="0" count="1">
            <x v="1"/>
          </reference>
          <reference field="1" count="1">
            <x v="27"/>
          </reference>
          <reference field="3" count="50">
            <x v="10"/>
            <x v="82"/>
            <x v="84"/>
            <x v="88"/>
            <x v="89"/>
            <x v="92"/>
            <x v="93"/>
            <x v="94"/>
            <x v="95"/>
            <x v="96"/>
            <x v="100"/>
            <x v="101"/>
            <x v="102"/>
            <x v="103"/>
            <x v="105"/>
            <x v="106"/>
            <x v="107"/>
            <x v="108"/>
            <x v="109"/>
            <x v="112"/>
            <x v="113"/>
            <x v="114"/>
            <x v="118"/>
            <x v="120"/>
            <x v="121"/>
            <x v="122"/>
            <x v="123"/>
            <x v="125"/>
            <x v="126"/>
            <x v="127"/>
            <x v="129"/>
            <x v="140"/>
            <x v="141"/>
            <x v="142"/>
            <x v="143"/>
            <x v="144"/>
            <x v="146"/>
            <x v="147"/>
            <x v="148"/>
            <x v="190"/>
            <x v="191"/>
            <x v="193"/>
            <x v="194"/>
            <x v="195"/>
            <x v="196"/>
            <x v="202"/>
            <x v="203"/>
            <x v="204"/>
            <x v="213"/>
            <x v="214"/>
          </reference>
        </references>
      </pivotArea>
    </format>
    <format dxfId="9">
      <pivotArea outline="0" fieldPosition="0" dataOnly="0" labelOnly="1">
        <references count="3">
          <reference field="0" count="1">
            <x v="1"/>
          </reference>
          <reference field="1" count="1">
            <x v="87"/>
          </reference>
          <reference field="3" count="46">
            <x v="0"/>
            <x v="2"/>
            <x v="3"/>
            <x v="5"/>
            <x v="7"/>
            <x v="8"/>
            <x v="9"/>
            <x v="10"/>
            <x v="13"/>
            <x v="30"/>
            <x v="40"/>
            <x v="79"/>
            <x v="83"/>
            <x v="86"/>
            <x v="87"/>
            <x v="90"/>
            <x v="91"/>
            <x v="97"/>
            <x v="98"/>
            <x v="99"/>
            <x v="104"/>
            <x v="111"/>
            <x v="116"/>
            <x v="117"/>
            <x v="119"/>
            <x v="124"/>
            <x v="145"/>
            <x v="152"/>
            <x v="155"/>
            <x v="158"/>
            <x v="163"/>
            <x v="165"/>
            <x v="175"/>
            <x v="177"/>
            <x v="184"/>
            <x v="185"/>
            <x v="186"/>
            <x v="187"/>
            <x v="188"/>
            <x v="189"/>
            <x v="192"/>
            <x v="197"/>
            <x v="198"/>
            <x v="199"/>
            <x v="200"/>
            <x v="201"/>
          </reference>
        </references>
      </pivotArea>
    </format>
    <format dxfId="9">
      <pivotArea outline="0" fieldPosition="0" dataOnly="0" labelOnly="1">
        <references count="3">
          <reference field="0" count="1">
            <x v="8"/>
          </reference>
          <reference field="1" count="1">
            <x v="227"/>
          </reference>
          <reference field="3" count="49">
            <x v="45"/>
            <x v="110"/>
            <x v="128"/>
            <x v="130"/>
            <x v="131"/>
            <x v="132"/>
            <x v="133"/>
            <x v="134"/>
            <x v="135"/>
            <x v="136"/>
            <x v="137"/>
            <x v="138"/>
            <x v="139"/>
            <x v="149"/>
            <x v="150"/>
            <x v="151"/>
            <x v="153"/>
            <x v="154"/>
            <x v="156"/>
            <x v="157"/>
            <x v="159"/>
            <x v="160"/>
            <x v="161"/>
            <x v="162"/>
            <x v="164"/>
            <x v="166"/>
            <x v="167"/>
            <x v="168"/>
            <x v="169"/>
            <x v="170"/>
            <x v="171"/>
            <x v="172"/>
            <x v="173"/>
            <x v="174"/>
            <x v="176"/>
            <x v="178"/>
            <x v="179"/>
            <x v="180"/>
            <x v="181"/>
            <x v="182"/>
            <x v="183"/>
            <x v="205"/>
            <x v="206"/>
            <x v="207"/>
            <x v="208"/>
            <x v="209"/>
            <x v="210"/>
            <x v="211"/>
            <x v="212"/>
          </reference>
        </references>
      </pivotArea>
    </format>
    <format dxfId="9">
      <pivotArea outline="0" fieldPosition="0" dataOnly="0" labelOnly="1">
        <references count="3">
          <reference field="0" count="1">
            <x v="8"/>
          </reference>
          <reference field="1" count="1">
            <x v="283"/>
          </reference>
          <reference field="3" count="9">
            <x v="1"/>
            <x v="10"/>
            <x v="13"/>
            <x v="18"/>
            <x v="19"/>
            <x v="20"/>
            <x v="21"/>
            <x v="22"/>
            <x v="28"/>
          </reference>
        </references>
      </pivotArea>
    </format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0" count="1">
            <x v="1"/>
          </reference>
          <reference field="1" count="5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35"/>
            <x v="36"/>
            <x v="39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7"/>
            <x v="98"/>
            <x v="99"/>
            <x v="100"/>
            <x v="101"/>
            <x v="102"/>
            <x v="103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50">
            <x v="104"/>
            <x v="105"/>
            <x v="106"/>
            <x v="111"/>
            <x v="113"/>
            <x v="115"/>
            <x v="116"/>
            <x v="117"/>
            <x v="119"/>
            <x v="124"/>
            <x v="125"/>
            <x v="126"/>
            <x v="127"/>
            <x v="128"/>
            <x v="129"/>
            <x v="130"/>
            <x v="131"/>
            <x v="132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7"/>
            <x v="148"/>
            <x v="151"/>
            <x v="154"/>
            <x v="155"/>
            <x v="156"/>
            <x v="212"/>
            <x v="214"/>
            <x v="215"/>
            <x v="216"/>
            <x v="217"/>
            <x v="218"/>
            <x v="220"/>
            <x v="221"/>
            <x v="222"/>
            <x v="223"/>
            <x v="224"/>
            <x v="225"/>
            <x v="226"/>
            <x v="227"/>
            <x v="228"/>
          </reference>
        </references>
      </pivotArea>
    </format>
    <format dxfId="0">
      <pivotArea outline="0" fieldPosition="0" dataOnly="0" labelOnly="1">
        <references count="2">
          <reference field="0" count="1">
            <x v="8"/>
          </reference>
          <reference field="1" count="34"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76"/>
            <x v="277"/>
            <x v="281"/>
            <x v="283"/>
            <x v="286"/>
            <x v="297"/>
            <x v="299"/>
            <x v="304"/>
            <x v="305"/>
            <x v="306"/>
            <x v="307"/>
            <x v="308"/>
            <x v="322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1">
            <x v="2"/>
          </reference>
          <reference field="3" count="26">
            <x v="10"/>
            <x v="82"/>
            <x v="140"/>
            <x v="217"/>
            <x v="243"/>
            <x v="249"/>
            <x v="250"/>
            <x v="253"/>
            <x v="254"/>
            <x v="255"/>
            <x v="256"/>
            <x v="257"/>
            <x v="277"/>
            <x v="279"/>
            <x v="280"/>
            <x v="283"/>
            <x v="286"/>
            <x v="289"/>
            <x v="290"/>
            <x v="291"/>
            <x v="292"/>
            <x v="293"/>
            <x v="297"/>
            <x v="299"/>
            <x v="303"/>
            <x v="309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1">
            <x v="104"/>
          </reference>
          <reference field="3" count="46">
            <x v="0"/>
            <x v="2"/>
            <x v="3"/>
            <x v="5"/>
            <x v="10"/>
            <x v="30"/>
            <x v="83"/>
            <x v="227"/>
            <x v="229"/>
            <x v="230"/>
            <x v="231"/>
            <x v="232"/>
            <x v="233"/>
            <x v="234"/>
            <x v="235"/>
            <x v="236"/>
            <x v="238"/>
            <x v="239"/>
            <x v="242"/>
            <x v="245"/>
            <x v="246"/>
            <x v="247"/>
            <x v="251"/>
            <x v="258"/>
            <x v="259"/>
            <x v="260"/>
            <x v="261"/>
            <x v="263"/>
            <x v="266"/>
            <x v="271"/>
            <x v="273"/>
            <x v="282"/>
            <x v="287"/>
            <x v="288"/>
            <x v="295"/>
            <x v="296"/>
            <x v="298"/>
            <x v="300"/>
            <x v="301"/>
            <x v="302"/>
            <x v="304"/>
            <x v="305"/>
            <x v="306"/>
            <x v="307"/>
            <x v="308"/>
            <x v="310"/>
          </reference>
        </references>
      </pivotArea>
    </format>
    <format dxfId="0">
      <pivotArea outline="0" fieldPosition="0" dataOnly="0" labelOnly="1">
        <references count="3">
          <reference field="0" count="1">
            <x v="8"/>
          </reference>
          <reference field="1" count="1">
            <x v="229"/>
          </reference>
          <reference field="3" count="33">
            <x v="1"/>
            <x v="18"/>
            <x v="19"/>
            <x v="20"/>
            <x v="21"/>
            <x v="22"/>
            <x v="27"/>
            <x v="28"/>
            <x v="102"/>
            <x v="224"/>
            <x v="235"/>
            <x v="237"/>
            <x v="240"/>
            <x v="241"/>
            <x v="244"/>
            <x v="248"/>
            <x v="252"/>
            <x v="262"/>
            <x v="264"/>
            <x v="265"/>
            <x v="267"/>
            <x v="268"/>
            <x v="269"/>
            <x v="270"/>
            <x v="272"/>
            <x v="274"/>
            <x v="275"/>
            <x v="276"/>
            <x v="278"/>
            <x v="281"/>
            <x v="284"/>
            <x v="285"/>
            <x v="294"/>
          </reference>
        </references>
      </pivotArea>
    </format>
    <format dxfId="0">
      <pivotArea outline="0" fieldPosition="0" dataOnly="0" labelOnly="1">
        <references count="1">
          <reference field="8" count="0"/>
        </references>
      </pivotArea>
    </format>
    <format dxfId="0">
      <pivotArea outline="0" fieldPosition="0" dataOnly="0" grandCol="1" labelOnly="1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>
        <references count="1">
          <reference field="0" count="0"/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2">
          <reference field="0" count="1">
            <x v="1"/>
          </reference>
          <reference field="1" count="5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35"/>
            <x v="36"/>
            <x v="39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7"/>
            <x v="98"/>
            <x v="99"/>
            <x v="100"/>
            <x v="101"/>
            <x v="102"/>
            <x v="103"/>
          </reference>
        </references>
      </pivotArea>
    </format>
    <format dxfId="6">
      <pivotArea outline="0" fieldPosition="0" dataOnly="0" labelOnly="1">
        <references count="2">
          <reference field="0" count="1">
            <x v="1"/>
          </reference>
          <reference field="1" count="50">
            <x v="104"/>
            <x v="105"/>
            <x v="106"/>
            <x v="111"/>
            <x v="113"/>
            <x v="115"/>
            <x v="116"/>
            <x v="117"/>
            <x v="119"/>
            <x v="124"/>
            <x v="125"/>
            <x v="126"/>
            <x v="127"/>
            <x v="128"/>
            <x v="129"/>
            <x v="130"/>
            <x v="131"/>
            <x v="132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7"/>
            <x v="148"/>
            <x v="151"/>
            <x v="154"/>
            <x v="155"/>
            <x v="156"/>
            <x v="212"/>
            <x v="214"/>
            <x v="215"/>
            <x v="216"/>
            <x v="217"/>
            <x v="218"/>
            <x v="220"/>
            <x v="221"/>
            <x v="222"/>
            <x v="223"/>
            <x v="224"/>
            <x v="225"/>
            <x v="226"/>
            <x v="227"/>
            <x v="228"/>
          </reference>
        </references>
      </pivotArea>
    </format>
    <format dxfId="6">
      <pivotArea outline="0" fieldPosition="0" dataOnly="0" labelOnly="1">
        <references count="2">
          <reference field="0" count="1">
            <x v="8"/>
          </reference>
          <reference field="1" count="34"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76"/>
            <x v="277"/>
            <x v="281"/>
            <x v="283"/>
            <x v="286"/>
            <x v="297"/>
            <x v="299"/>
            <x v="304"/>
            <x v="305"/>
            <x v="306"/>
            <x v="307"/>
            <x v="308"/>
            <x v="322"/>
          </reference>
        </references>
      </pivotArea>
    </format>
    <format dxfId="6">
      <pivotArea outline="0" fieldPosition="0" dataOnly="0" labelOnly="1">
        <references count="3">
          <reference field="0" count="1">
            <x v="1"/>
          </reference>
          <reference field="1" count="1">
            <x v="2"/>
          </reference>
          <reference field="3" count="26">
            <x v="10"/>
            <x v="82"/>
            <x v="140"/>
            <x v="217"/>
            <x v="243"/>
            <x v="249"/>
            <x v="250"/>
            <x v="253"/>
            <x v="254"/>
            <x v="255"/>
            <x v="256"/>
            <x v="257"/>
            <x v="277"/>
            <x v="279"/>
            <x v="280"/>
            <x v="283"/>
            <x v="286"/>
            <x v="289"/>
            <x v="290"/>
            <x v="291"/>
            <x v="292"/>
            <x v="293"/>
            <x v="297"/>
            <x v="299"/>
            <x v="303"/>
            <x v="309"/>
          </reference>
        </references>
      </pivotArea>
    </format>
    <format dxfId="6">
      <pivotArea outline="0" fieldPosition="0" dataOnly="0" labelOnly="1">
        <references count="3">
          <reference field="0" count="1">
            <x v="1"/>
          </reference>
          <reference field="1" count="1">
            <x v="104"/>
          </reference>
          <reference field="3" count="46">
            <x v="0"/>
            <x v="2"/>
            <x v="3"/>
            <x v="5"/>
            <x v="10"/>
            <x v="30"/>
            <x v="83"/>
            <x v="227"/>
            <x v="229"/>
            <x v="230"/>
            <x v="231"/>
            <x v="232"/>
            <x v="233"/>
            <x v="234"/>
            <x v="235"/>
            <x v="236"/>
            <x v="238"/>
            <x v="239"/>
            <x v="242"/>
            <x v="245"/>
            <x v="246"/>
            <x v="247"/>
            <x v="251"/>
            <x v="258"/>
            <x v="259"/>
            <x v="260"/>
            <x v="261"/>
            <x v="263"/>
            <x v="266"/>
            <x v="271"/>
            <x v="273"/>
            <x v="282"/>
            <x v="287"/>
            <x v="288"/>
            <x v="295"/>
            <x v="296"/>
            <x v="298"/>
            <x v="300"/>
            <x v="301"/>
            <x v="302"/>
            <x v="304"/>
            <x v="305"/>
            <x v="306"/>
            <x v="307"/>
            <x v="308"/>
            <x v="310"/>
          </reference>
        </references>
      </pivotArea>
    </format>
    <format dxfId="6">
      <pivotArea outline="0" fieldPosition="0" dataOnly="0" labelOnly="1">
        <references count="3">
          <reference field="0" count="1">
            <x v="8"/>
          </reference>
          <reference field="1" count="1">
            <x v="229"/>
          </reference>
          <reference field="3" count="33">
            <x v="1"/>
            <x v="18"/>
            <x v="19"/>
            <x v="20"/>
            <x v="21"/>
            <x v="22"/>
            <x v="27"/>
            <x v="28"/>
            <x v="102"/>
            <x v="224"/>
            <x v="235"/>
            <x v="237"/>
            <x v="240"/>
            <x v="241"/>
            <x v="244"/>
            <x v="248"/>
            <x v="252"/>
            <x v="262"/>
            <x v="264"/>
            <x v="265"/>
            <x v="267"/>
            <x v="268"/>
            <x v="269"/>
            <x v="270"/>
            <x v="272"/>
            <x v="274"/>
            <x v="275"/>
            <x v="276"/>
            <x v="278"/>
            <x v="281"/>
            <x v="284"/>
            <x v="285"/>
            <x v="294"/>
          </reference>
        </references>
      </pivotArea>
    </format>
    <format dxfId="6">
      <pivotArea outline="0" fieldPosition="0" dataOnly="0" labelOnly="1">
        <references count="1">
          <reference field="8" count="0"/>
        </references>
      </pivotArea>
    </format>
    <format dxfId="6">
      <pivotArea outline="0" fieldPosition="0" dataOnly="0" grandCol="1" labelOnly="1"/>
    </format>
  </formats>
  <pivotTableStyleInfo name="PivotStyleLight14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3:O42" firstHeaderRow="1" firstDataRow="3" firstDataCol="1"/>
  <pivotFields count="12">
    <pivotField showAll="0"/>
    <pivotField showAll="0"/>
    <pivotField axis="axisRow" showAll="0">
      <items count="26">
        <item m="1" x="7"/>
        <item m="1" x="13"/>
        <item m="1" x="18"/>
        <item m="1" x="10"/>
        <item m="1" x="12"/>
        <item m="1" x="20"/>
        <item m="1" x="21"/>
        <item m="1" x="17"/>
        <item m="1" x="23"/>
        <item m="1" x="9"/>
        <item m="1" x="11"/>
        <item m="1" x="15"/>
        <item m="1" x="22"/>
        <item m="1" x="16"/>
        <item m="1" x="24"/>
        <item m="1" x="4"/>
        <item x="0"/>
        <item x="2"/>
        <item x="3"/>
        <item m="1" x="19"/>
        <item m="1" x="6"/>
        <item m="1" x="14"/>
        <item m="1" x="5"/>
        <item m="1" x="8"/>
        <item x="1"/>
        <item t="default"/>
      </items>
    </pivotField>
    <pivotField showAll="0"/>
    <pivotField axis="axisRow" showAll="0">
      <items count="31">
        <item x="4"/>
        <item m="1" x="25"/>
        <item m="1" x="19"/>
        <item x="12"/>
        <item x="2"/>
        <item x="13"/>
        <item x="1"/>
        <item m="1" x="20"/>
        <item x="5"/>
        <item m="1" x="21"/>
        <item x="6"/>
        <item m="1" x="28"/>
        <item m="1" x="15"/>
        <item x="3"/>
        <item x="7"/>
        <item m="1" x="22"/>
        <item x="9"/>
        <item x="10"/>
        <item m="1" x="29"/>
        <item m="1" x="26"/>
        <item x="8"/>
        <item m="1" x="24"/>
        <item m="1" x="16"/>
        <item m="1" x="18"/>
        <item x="11"/>
        <item x="0"/>
        <item m="1" x="14"/>
        <item m="1" x="27"/>
        <item m="1" x="17"/>
        <item m="1" x="23"/>
        <item t="default"/>
      </items>
    </pivotField>
    <pivotField showAll="0"/>
    <pivotField dataField="1" showAll="0" numFmtId="43"/>
    <pivotField showAll="0"/>
    <pivotField axis="axisCol" showAll="0">
      <items count="26">
        <item m="1" x="23"/>
        <item m="1" x="19"/>
        <item m="1" x="12"/>
        <item x="1"/>
        <item x="8"/>
        <item x="2"/>
        <item x="5"/>
        <item x="6"/>
        <item x="4"/>
        <item m="1" x="15"/>
        <item m="1" x="14"/>
        <item x="7"/>
        <item m="1" x="24"/>
        <item m="1" x="22"/>
        <item x="3"/>
        <item m="1" x="18"/>
        <item x="0"/>
        <item m="1" x="17"/>
        <item m="1" x="10"/>
        <item m="1" x="11"/>
        <item m="1" x="16"/>
        <item m="1" x="20"/>
        <item m="1" x="13"/>
        <item m="1" x="9"/>
        <item m="1" x="21"/>
        <item t="default"/>
      </items>
    </pivotField>
    <pivotField axis="axisCol" showAll="0">
      <items count="12">
        <item x="2"/>
        <item x="1"/>
        <item x="0"/>
        <item x="3"/>
        <item m="1" x="7"/>
        <item m="1" x="5"/>
        <item m="1" x="8"/>
        <item m="1" x="9"/>
        <item m="1" x="6"/>
        <item m="1" x="4"/>
        <item m="1" x="10"/>
        <item t="default"/>
      </items>
    </pivotField>
    <pivotField showAll="0"/>
    <pivotField showAll="0"/>
  </pivotFields>
  <rowFields count="2">
    <field x="4"/>
    <field x="2"/>
  </rowFields>
  <rowItems count="37">
    <i>
      <x/>
    </i>
    <i r="1">
      <x v="16"/>
    </i>
    <i r="1">
      <x v="24"/>
    </i>
    <i>
      <x v="3"/>
    </i>
    <i r="1">
      <x v="24"/>
    </i>
    <i>
      <x v="4"/>
    </i>
    <i r="1">
      <x v="18"/>
    </i>
    <i r="1">
      <x v="24"/>
    </i>
    <i>
      <x v="5"/>
    </i>
    <i r="1">
      <x v="24"/>
    </i>
    <i>
      <x v="6"/>
    </i>
    <i r="1">
      <x v="17"/>
    </i>
    <i r="1">
      <x v="24"/>
    </i>
    <i>
      <x v="8"/>
    </i>
    <i r="1">
      <x v="18"/>
    </i>
    <i r="1">
      <x v="24"/>
    </i>
    <i>
      <x v="10"/>
    </i>
    <i r="1">
      <x v="17"/>
    </i>
    <i r="1">
      <x v="24"/>
    </i>
    <i>
      <x v="13"/>
    </i>
    <i r="1">
      <x v="16"/>
    </i>
    <i r="1">
      <x v="24"/>
    </i>
    <i>
      <x v="14"/>
    </i>
    <i r="1">
      <x v="24"/>
    </i>
    <i>
      <x v="16"/>
    </i>
    <i r="1">
      <x v="24"/>
    </i>
    <i>
      <x v="17"/>
    </i>
    <i r="1">
      <x v="24"/>
    </i>
    <i>
      <x v="20"/>
    </i>
    <i r="1">
      <x v="24"/>
    </i>
    <i>
      <x v="24"/>
    </i>
    <i r="1">
      <x v="24"/>
    </i>
    <i>
      <x v="25"/>
    </i>
    <i r="1">
      <x v="16"/>
    </i>
    <i r="1">
      <x v="17"/>
    </i>
    <i r="1">
      <x v="24"/>
    </i>
    <i t="grand">
      <x/>
    </i>
  </rowItems>
  <colFields count="2">
    <field x="9"/>
    <field x="8"/>
  </colFields>
  <colItems count="14">
    <i>
      <x/>
      <x v="5"/>
    </i>
    <i r="1">
      <x v="6"/>
    </i>
    <i r="1">
      <x v="7"/>
    </i>
    <i r="1">
      <x v="8"/>
    </i>
    <i t="default">
      <x/>
    </i>
    <i>
      <x v="1"/>
      <x v="3"/>
    </i>
    <i r="1">
      <x v="4"/>
    </i>
    <i r="1">
      <x v="11"/>
    </i>
    <i t="default">
      <x v="1"/>
    </i>
    <i>
      <x v="2"/>
      <x v="16"/>
    </i>
    <i t="default">
      <x v="2"/>
    </i>
    <i>
      <x v="3"/>
      <x v="14"/>
    </i>
    <i t="default">
      <x v="3"/>
    </i>
    <i t="grand">
      <x/>
    </i>
  </colItems>
  <dataFields count="1">
    <dataField name="ผลรวม ของ จำนวนเงิน" fld="6" baseField="5" baseItem="6" numFmtId="4"/>
  </dataFields>
  <formats count="3">
    <format dxfId="9">
      <pivotArea outline="0" fieldPosition="0" dataOnly="0" labelOnly="1">
        <references count="1">
          <reference field="4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2" count="0"/>
          <reference field="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3:K31" firstHeaderRow="1" firstDataRow="2" firstDataCol="1"/>
  <pivotFields count="12">
    <pivotField showAll="0"/>
    <pivotField showAll="0"/>
    <pivotField axis="axisRow" showAll="0">
      <items count="26">
        <item m="1" x="7"/>
        <item m="1" x="13"/>
        <item m="1" x="18"/>
        <item m="1" x="10"/>
        <item m="1" x="12"/>
        <item m="1" x="20"/>
        <item m="1" x="21"/>
        <item m="1" x="17"/>
        <item m="1" x="23"/>
        <item m="1" x="9"/>
        <item m="1" x="11"/>
        <item m="1" x="15"/>
        <item m="1" x="22"/>
        <item m="1" x="16"/>
        <item m="1" x="24"/>
        <item m="1" x="4"/>
        <item x="0"/>
        <item x="2"/>
        <item x="3"/>
        <item m="1" x="19"/>
        <item m="1" x="6"/>
        <item m="1" x="14"/>
        <item m="1" x="5"/>
        <item m="1" x="8"/>
        <item x="1"/>
        <item t="default"/>
      </items>
    </pivotField>
    <pivotField showAll="0"/>
    <pivotField axis="axisRow" showAll="0">
      <items count="31">
        <item x="4"/>
        <item m="1" x="25"/>
        <item m="1" x="19"/>
        <item x="12"/>
        <item x="2"/>
        <item x="13"/>
        <item x="1"/>
        <item m="1" x="20"/>
        <item x="5"/>
        <item m="1" x="21"/>
        <item x="6"/>
        <item m="1" x="28"/>
        <item m="1" x="15"/>
        <item x="3"/>
        <item x="7"/>
        <item m="1" x="22"/>
        <item x="9"/>
        <item x="10"/>
        <item m="1" x="29"/>
        <item m="1" x="26"/>
        <item x="8"/>
        <item m="1" x="24"/>
        <item m="1" x="16"/>
        <item m="1" x="18"/>
        <item x="11"/>
        <item x="0"/>
        <item m="1" x="14"/>
        <item m="1" x="27"/>
        <item m="1" x="17"/>
        <item m="1" x="23"/>
        <item t="default"/>
      </items>
    </pivotField>
    <pivotField showAll="0"/>
    <pivotField dataField="1" showAll="0"/>
    <pivotField showAll="0"/>
    <pivotField axis="axisCol" showAll="0">
      <items count="26">
        <item m="1" x="23"/>
        <item m="1" x="19"/>
        <item m="1" x="12"/>
        <item x="1"/>
        <item x="8"/>
        <item x="2"/>
        <item x="5"/>
        <item x="6"/>
        <item x="4"/>
        <item m="1" x="15"/>
        <item m="1" x="14"/>
        <item x="7"/>
        <item m="1" x="24"/>
        <item m="1" x="22"/>
        <item x="3"/>
        <item m="1" x="18"/>
        <item x="0"/>
        <item m="1" x="17"/>
        <item m="1" x="10"/>
        <item m="1" x="11"/>
        <item m="1" x="16"/>
        <item m="1" x="20"/>
        <item m="1" x="13"/>
        <item m="1" x="9"/>
        <item m="1" x="21"/>
        <item t="default"/>
      </items>
    </pivotField>
    <pivotField showAll="0"/>
    <pivotField showAll="0"/>
    <pivotField showAll="0"/>
  </pivotFields>
  <rowFields count="2">
    <field x="2"/>
    <field x="4"/>
  </rowFields>
  <rowItems count="27">
    <i>
      <x v="16"/>
    </i>
    <i r="1">
      <x/>
    </i>
    <i r="1">
      <x v="13"/>
    </i>
    <i r="1">
      <x v="25"/>
    </i>
    <i>
      <x v="17"/>
    </i>
    <i r="1">
      <x v="6"/>
    </i>
    <i r="1">
      <x v="10"/>
    </i>
    <i r="1">
      <x v="25"/>
    </i>
    <i>
      <x v="18"/>
    </i>
    <i r="1">
      <x v="4"/>
    </i>
    <i r="1">
      <x v="8"/>
    </i>
    <i>
      <x v="24"/>
    </i>
    <i r="1">
      <x/>
    </i>
    <i r="1">
      <x v="3"/>
    </i>
    <i r="1">
      <x v="4"/>
    </i>
    <i r="1">
      <x v="5"/>
    </i>
    <i r="1">
      <x v="6"/>
    </i>
    <i r="1">
      <x v="8"/>
    </i>
    <i r="1">
      <x v="10"/>
    </i>
    <i r="1">
      <x v="13"/>
    </i>
    <i r="1">
      <x v="14"/>
    </i>
    <i r="1">
      <x v="16"/>
    </i>
    <i r="1">
      <x v="17"/>
    </i>
    <i r="1">
      <x v="20"/>
    </i>
    <i r="1">
      <x v="24"/>
    </i>
    <i r="1">
      <x v="25"/>
    </i>
    <i t="grand">
      <x/>
    </i>
  </rowItems>
  <colFields count="1">
    <field x="8"/>
  </colFields>
  <colItems count="10">
    <i>
      <x v="3"/>
    </i>
    <i>
      <x v="4"/>
    </i>
    <i>
      <x v="5"/>
    </i>
    <i>
      <x v="6"/>
    </i>
    <i>
      <x v="7"/>
    </i>
    <i>
      <x v="8"/>
    </i>
    <i>
      <x v="11"/>
    </i>
    <i>
      <x v="14"/>
    </i>
    <i>
      <x v="16"/>
    </i>
    <i t="grand">
      <x/>
    </i>
  </colItems>
  <dataFields count="1">
    <dataField name="ผลรวม ของ จำนวนเงิน" fld="6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A3:B6" firstHeaderRow="2" firstDataRow="2" firstDataCol="1"/>
  <pivotFields count="9">
    <pivotField axis="axisRow" compact="0" outline="0" subtotalTop="0" showAll="0">
      <items count="64">
        <item m="1" x="31"/>
        <item m="1" x="11"/>
        <item m="1" x="60"/>
        <item m="1" x="21"/>
        <item m="1" x="5"/>
        <item m="1" x="33"/>
        <item m="1" x="12"/>
        <item m="1" x="58"/>
        <item m="1" x="28"/>
        <item m="1" x="24"/>
        <item m="1" x="42"/>
        <item m="1" x="25"/>
        <item m="1" x="56"/>
        <item m="1" x="32"/>
        <item x="0"/>
        <item m="1" x="7"/>
        <item m="1" x="55"/>
        <item m="1" x="29"/>
        <item m="1" x="20"/>
        <item m="1" x="54"/>
        <item m="1" x="27"/>
        <item m="1" x="16"/>
        <item m="1" x="22"/>
        <item m="1" x="6"/>
        <item m="1" x="34"/>
        <item m="1" x="9"/>
        <item m="1" x="4"/>
        <item m="1" x="44"/>
        <item m="1" x="1"/>
        <item m="1" x="18"/>
        <item m="1" x="37"/>
        <item m="1" x="43"/>
        <item m="1" x="30"/>
        <item m="1" x="15"/>
        <item m="1" x="57"/>
        <item m="1" x="10"/>
        <item m="1" x="51"/>
        <item m="1" x="53"/>
        <item m="1" x="52"/>
        <item m="1" x="26"/>
        <item m="1" x="39"/>
        <item m="1" x="41"/>
        <item m="1" x="35"/>
        <item m="1" x="3"/>
        <item m="1" x="50"/>
        <item m="1" x="17"/>
        <item m="1" x="36"/>
        <item m="1" x="19"/>
        <item m="1" x="62"/>
        <item m="1" x="2"/>
        <item m="1" x="46"/>
        <item m="1" x="61"/>
        <item m="1" x="13"/>
        <item m="1" x="45"/>
        <item m="1" x="49"/>
        <item m="1" x="40"/>
        <item m="1" x="23"/>
        <item m="1" x="8"/>
        <item m="1" x="59"/>
        <item m="1" x="47"/>
        <item m="1" x="48"/>
        <item m="1" x="38"/>
        <item m="1" x="1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3"/>
  </pivotFields>
  <rowFields count="1">
    <field x="0"/>
  </rowFields>
  <rowItems count="2">
    <i>
      <x v="14"/>
    </i>
    <i t="grand">
      <x/>
    </i>
  </rowItems>
  <colItems count="1">
    <i/>
  </colItems>
  <dataFields count="1">
    <dataField name="ผลรวม ของ จำนวนเงิน2" fld="8" baseField="0" baseItem="0" numFmtId="43"/>
  </dataFields>
  <formats count="1">
    <format dxfId="2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pivotTable" Target="../pivotTables/pivotTable1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Relationship Id="rId2" Type="http://schemas.openxmlformats.org/officeDocument/2006/relationships/pivotTable" Target="../pivotTables/pivotTable11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3911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6.00390625" style="7" customWidth="1"/>
    <col min="2" max="2" width="10.421875" style="7" customWidth="1"/>
    <col min="3" max="3" width="7.421875" style="7" customWidth="1"/>
    <col min="4" max="4" width="5.7109375" style="7" customWidth="1"/>
    <col min="5" max="5" width="6.8515625" style="7" customWidth="1"/>
    <col min="6" max="6" width="5.7109375" style="7" customWidth="1"/>
    <col min="7" max="7" width="9.28125" style="7" customWidth="1"/>
    <col min="8" max="8" width="7.8515625" style="7" customWidth="1"/>
    <col min="9" max="9" width="9.7109375" style="7" customWidth="1"/>
    <col min="10" max="10" width="9.140625" style="7" customWidth="1"/>
    <col min="11" max="13" width="8.421875" style="7" customWidth="1"/>
    <col min="14" max="14" width="13.140625" style="7" bestFit="1" customWidth="1"/>
    <col min="15" max="15" width="27.421875" style="7" bestFit="1" customWidth="1"/>
    <col min="16" max="18" width="8.421875" style="7" bestFit="1" customWidth="1"/>
    <col min="19" max="16384" width="9.00390625" style="7" customWidth="1"/>
  </cols>
  <sheetData>
    <row r="1" spans="1:2" ht="16.5">
      <c r="A1" s="314" t="s">
        <v>0</v>
      </c>
      <c r="B1" s="315" t="s">
        <v>35</v>
      </c>
    </row>
    <row r="2" spans="1:2" ht="16.5">
      <c r="A2" s="314" t="s">
        <v>28</v>
      </c>
      <c r="B2" s="315" t="s">
        <v>35</v>
      </c>
    </row>
    <row r="4" spans="1:18" ht="16.5">
      <c r="A4" s="314" t="s">
        <v>34</v>
      </c>
      <c r="B4" s="314" t="s">
        <v>22</v>
      </c>
      <c r="C4" s="315"/>
      <c r="D4" s="315"/>
      <c r="E4" s="315"/>
      <c r="F4" s="315"/>
      <c r="G4" s="315"/>
      <c r="H4" s="315"/>
      <c r="I4" s="315"/>
      <c r="J4" s="315"/>
      <c r="K4" s="315"/>
      <c r="L4"/>
      <c r="M4"/>
      <c r="N4"/>
      <c r="O4"/>
      <c r="P4"/>
      <c r="Q4"/>
      <c r="R4"/>
    </row>
    <row r="5" spans="1:18" ht="16.5">
      <c r="A5" s="314" t="s">
        <v>20</v>
      </c>
      <c r="B5" s="315" t="s">
        <v>113</v>
      </c>
      <c r="C5" s="315" t="s">
        <v>2</v>
      </c>
      <c r="D5" s="315" t="s">
        <v>106</v>
      </c>
      <c r="E5" s="315" t="s">
        <v>3</v>
      </c>
      <c r="F5" s="315" t="s">
        <v>71</v>
      </c>
      <c r="G5" s="315" t="s">
        <v>4</v>
      </c>
      <c r="H5" s="315" t="s">
        <v>1</v>
      </c>
      <c r="I5" s="315" t="s">
        <v>92</v>
      </c>
      <c r="J5" s="315" t="s">
        <v>94</v>
      </c>
      <c r="K5" s="315" t="s">
        <v>21</v>
      </c>
      <c r="L5"/>
      <c r="M5"/>
      <c r="N5"/>
      <c r="O5"/>
      <c r="P5"/>
      <c r="Q5"/>
      <c r="R5"/>
    </row>
    <row r="6" spans="1:18" ht="16.5">
      <c r="A6" s="316">
        <v>2011726001</v>
      </c>
      <c r="B6" s="317"/>
      <c r="C6" s="317"/>
      <c r="D6" s="317">
        <v>5816</v>
      </c>
      <c r="E6" s="317">
        <v>2200</v>
      </c>
      <c r="F6" s="317">
        <v>32604.1</v>
      </c>
      <c r="G6" s="317"/>
      <c r="H6" s="317"/>
      <c r="I6" s="317"/>
      <c r="J6" s="317"/>
      <c r="K6" s="317">
        <v>40620.1</v>
      </c>
      <c r="L6"/>
      <c r="M6"/>
      <c r="N6"/>
      <c r="O6"/>
      <c r="P6"/>
      <c r="Q6"/>
      <c r="R6"/>
    </row>
    <row r="7" spans="1:18" ht="16.5">
      <c r="A7" s="318" t="s">
        <v>248</v>
      </c>
      <c r="B7" s="317"/>
      <c r="C7" s="317"/>
      <c r="D7" s="317">
        <v>5816</v>
      </c>
      <c r="E7" s="317">
        <v>2200</v>
      </c>
      <c r="F7" s="317">
        <v>32604.1</v>
      </c>
      <c r="G7" s="317"/>
      <c r="H7" s="317"/>
      <c r="I7" s="317"/>
      <c r="J7" s="317"/>
      <c r="K7" s="317">
        <v>40620.1</v>
      </c>
      <c r="L7"/>
      <c r="M7"/>
      <c r="N7"/>
      <c r="O7"/>
      <c r="P7"/>
      <c r="Q7"/>
      <c r="R7"/>
    </row>
    <row r="8" spans="1:18" ht="16.5">
      <c r="A8" s="319" t="s">
        <v>249</v>
      </c>
      <c r="B8" s="317"/>
      <c r="C8" s="317"/>
      <c r="D8" s="317"/>
      <c r="E8" s="317"/>
      <c r="F8" s="317">
        <v>32604.1</v>
      </c>
      <c r="G8" s="317"/>
      <c r="H8" s="317"/>
      <c r="I8" s="317"/>
      <c r="J8" s="317"/>
      <c r="K8" s="317">
        <v>32604.1</v>
      </c>
      <c r="L8"/>
      <c r="M8"/>
      <c r="N8"/>
      <c r="O8"/>
      <c r="P8"/>
      <c r="Q8"/>
      <c r="R8"/>
    </row>
    <row r="9" spans="1:18" ht="16.5">
      <c r="A9" s="319" t="s">
        <v>256</v>
      </c>
      <c r="B9" s="317"/>
      <c r="C9" s="317"/>
      <c r="D9" s="317"/>
      <c r="E9" s="317">
        <v>1600</v>
      </c>
      <c r="F9" s="317"/>
      <c r="G9" s="317"/>
      <c r="H9" s="317"/>
      <c r="I9" s="317"/>
      <c r="J9" s="317"/>
      <c r="K9" s="317">
        <v>1600</v>
      </c>
      <c r="L9"/>
      <c r="M9"/>
      <c r="N9"/>
      <c r="O9"/>
      <c r="P9"/>
      <c r="Q9"/>
      <c r="R9"/>
    </row>
    <row r="10" spans="1:18" ht="16.5">
      <c r="A10" s="319" t="s">
        <v>260</v>
      </c>
      <c r="B10" s="317"/>
      <c r="C10" s="317"/>
      <c r="D10" s="317">
        <v>240</v>
      </c>
      <c r="E10" s="317"/>
      <c r="F10" s="317"/>
      <c r="G10" s="317"/>
      <c r="H10" s="317"/>
      <c r="I10" s="317"/>
      <c r="J10" s="317"/>
      <c r="K10" s="317">
        <v>240</v>
      </c>
      <c r="L10"/>
      <c r="M10"/>
      <c r="N10"/>
      <c r="O10"/>
      <c r="P10"/>
      <c r="Q10"/>
      <c r="R10"/>
    </row>
    <row r="11" spans="1:18" ht="16.5">
      <c r="A11" s="319" t="s">
        <v>262</v>
      </c>
      <c r="B11" s="317"/>
      <c r="C11" s="317"/>
      <c r="D11" s="317">
        <v>5576</v>
      </c>
      <c r="E11" s="317"/>
      <c r="F11" s="317"/>
      <c r="G11" s="317"/>
      <c r="H11" s="317"/>
      <c r="I11" s="317"/>
      <c r="J11" s="317"/>
      <c r="K11" s="317">
        <v>5576</v>
      </c>
      <c r="L11"/>
      <c r="M11"/>
      <c r="N11"/>
      <c r="O11"/>
      <c r="P11"/>
      <c r="Q11"/>
      <c r="R11"/>
    </row>
    <row r="12" spans="1:18" ht="16.5">
      <c r="A12" s="319" t="s">
        <v>265</v>
      </c>
      <c r="B12" s="317"/>
      <c r="C12" s="317"/>
      <c r="D12" s="317"/>
      <c r="E12" s="317">
        <v>600</v>
      </c>
      <c r="F12" s="317"/>
      <c r="G12" s="317"/>
      <c r="H12" s="317"/>
      <c r="I12" s="317"/>
      <c r="J12" s="317"/>
      <c r="K12" s="317">
        <v>600</v>
      </c>
      <c r="L12"/>
      <c r="M12"/>
      <c r="N12"/>
      <c r="O12"/>
      <c r="P12"/>
      <c r="Q12"/>
      <c r="R12"/>
    </row>
    <row r="13" spans="1:18" ht="16.5">
      <c r="A13" s="316">
        <v>2011726002</v>
      </c>
      <c r="B13" s="317"/>
      <c r="C13" s="317"/>
      <c r="D13" s="317"/>
      <c r="E13" s="317"/>
      <c r="F13" s="317">
        <v>12260</v>
      </c>
      <c r="G13" s="317"/>
      <c r="H13" s="317"/>
      <c r="I13" s="317"/>
      <c r="J13" s="317"/>
      <c r="K13" s="317">
        <v>12260</v>
      </c>
      <c r="L13"/>
      <c r="M13"/>
      <c r="N13"/>
      <c r="O13"/>
      <c r="P13"/>
      <c r="Q13"/>
      <c r="R13"/>
    </row>
    <row r="14" spans="1:18" ht="16.5">
      <c r="A14" s="318" t="s">
        <v>257</v>
      </c>
      <c r="B14" s="317"/>
      <c r="C14" s="317"/>
      <c r="D14" s="317"/>
      <c r="E14" s="317"/>
      <c r="F14" s="317">
        <v>12260</v>
      </c>
      <c r="G14" s="317"/>
      <c r="H14" s="317"/>
      <c r="I14" s="317"/>
      <c r="J14" s="317"/>
      <c r="K14" s="317">
        <v>12260</v>
      </c>
      <c r="L14"/>
      <c r="M14"/>
      <c r="N14"/>
      <c r="O14"/>
      <c r="P14"/>
      <c r="Q14"/>
      <c r="R14"/>
    </row>
    <row r="15" spans="1:18" ht="16.5">
      <c r="A15" s="319" t="s">
        <v>258</v>
      </c>
      <c r="B15" s="317"/>
      <c r="C15" s="317"/>
      <c r="D15" s="317"/>
      <c r="E15" s="317"/>
      <c r="F15" s="317">
        <v>9560</v>
      </c>
      <c r="G15" s="317"/>
      <c r="H15" s="317"/>
      <c r="I15" s="317"/>
      <c r="J15" s="317"/>
      <c r="K15" s="317">
        <v>9560</v>
      </c>
      <c r="L15"/>
      <c r="M15"/>
      <c r="N15"/>
      <c r="O15"/>
      <c r="P15"/>
      <c r="Q15"/>
      <c r="R15"/>
    </row>
    <row r="16" spans="1:18" ht="16.5">
      <c r="A16" s="319" t="s">
        <v>259</v>
      </c>
      <c r="B16" s="317"/>
      <c r="C16" s="317"/>
      <c r="D16" s="317"/>
      <c r="E16" s="317"/>
      <c r="F16" s="317">
        <v>2700</v>
      </c>
      <c r="G16" s="317"/>
      <c r="H16" s="317"/>
      <c r="I16" s="317"/>
      <c r="J16" s="317"/>
      <c r="K16" s="317">
        <v>2700</v>
      </c>
      <c r="L16"/>
      <c r="M16"/>
      <c r="N16"/>
      <c r="O16"/>
      <c r="P16"/>
      <c r="Q16"/>
      <c r="R16"/>
    </row>
    <row r="17" spans="1:18" ht="16.5">
      <c r="A17" s="316">
        <v>2011726005</v>
      </c>
      <c r="B17" s="317"/>
      <c r="C17" s="317"/>
      <c r="D17" s="317">
        <v>14002</v>
      </c>
      <c r="E17" s="317"/>
      <c r="F17" s="317">
        <v>30996</v>
      </c>
      <c r="G17" s="317">
        <v>5759.35</v>
      </c>
      <c r="H17" s="317"/>
      <c r="I17" s="317"/>
      <c r="J17" s="317">
        <v>6403678.77</v>
      </c>
      <c r="K17" s="317">
        <v>6454436.119999999</v>
      </c>
      <c r="L17"/>
      <c r="M17"/>
      <c r="N17"/>
      <c r="O17"/>
      <c r="P17"/>
      <c r="Q17"/>
      <c r="R17"/>
    </row>
    <row r="18" spans="1:18" ht="16.5">
      <c r="A18" s="318" t="s">
        <v>206</v>
      </c>
      <c r="B18" s="317"/>
      <c r="C18" s="317"/>
      <c r="D18" s="317"/>
      <c r="E18" s="317"/>
      <c r="F18" s="317"/>
      <c r="G18" s="317"/>
      <c r="H18" s="317"/>
      <c r="I18" s="317"/>
      <c r="J18" s="317">
        <v>6403678.77</v>
      </c>
      <c r="K18" s="317">
        <v>6403678.77</v>
      </c>
      <c r="L18"/>
      <c r="M18"/>
      <c r="N18"/>
      <c r="O18"/>
      <c r="P18"/>
      <c r="Q18"/>
      <c r="R18"/>
    </row>
    <row r="19" spans="1:18" ht="16.5">
      <c r="A19" s="319" t="s">
        <v>207</v>
      </c>
      <c r="B19" s="317"/>
      <c r="C19" s="317"/>
      <c r="D19" s="317"/>
      <c r="E19" s="317"/>
      <c r="F19" s="317"/>
      <c r="G19" s="317"/>
      <c r="H19" s="317"/>
      <c r="I19" s="317"/>
      <c r="J19" s="317">
        <v>6403678.77</v>
      </c>
      <c r="K19" s="317">
        <v>6403678.77</v>
      </c>
      <c r="L19"/>
      <c r="M19"/>
      <c r="N19"/>
      <c r="O19"/>
      <c r="P19"/>
      <c r="Q19"/>
      <c r="R19"/>
    </row>
    <row r="20" spans="1:18" ht="16.5">
      <c r="A20" s="318" t="s">
        <v>231</v>
      </c>
      <c r="B20" s="317"/>
      <c r="C20" s="317"/>
      <c r="D20" s="317">
        <v>14002</v>
      </c>
      <c r="E20" s="317"/>
      <c r="F20" s="317">
        <v>30996</v>
      </c>
      <c r="G20" s="317">
        <v>5759.35</v>
      </c>
      <c r="H20" s="317"/>
      <c r="I20" s="317"/>
      <c r="J20" s="317"/>
      <c r="K20" s="317">
        <v>50757.350000000006</v>
      </c>
      <c r="L20"/>
      <c r="M20"/>
      <c r="N20"/>
      <c r="O20"/>
      <c r="P20"/>
      <c r="Q20"/>
      <c r="R20"/>
    </row>
    <row r="21" spans="1:18" ht="16.5">
      <c r="A21" s="319" t="s">
        <v>232</v>
      </c>
      <c r="B21" s="317"/>
      <c r="C21" s="317"/>
      <c r="D21" s="317"/>
      <c r="E21" s="317"/>
      <c r="F21" s="317"/>
      <c r="G21" s="317">
        <v>1585.21</v>
      </c>
      <c r="H21" s="317"/>
      <c r="I21" s="317"/>
      <c r="J21" s="317"/>
      <c r="K21" s="317">
        <v>1585.21</v>
      </c>
      <c r="L21"/>
      <c r="M21"/>
      <c r="N21"/>
      <c r="O21"/>
      <c r="P21"/>
      <c r="Q21"/>
      <c r="R21"/>
    </row>
    <row r="22" spans="1:18" ht="16.5">
      <c r="A22" s="319" t="s">
        <v>236</v>
      </c>
      <c r="B22" s="317"/>
      <c r="C22" s="317"/>
      <c r="D22" s="317"/>
      <c r="E22" s="317"/>
      <c r="F22" s="317"/>
      <c r="G22" s="317">
        <v>214</v>
      </c>
      <c r="H22" s="317"/>
      <c r="I22" s="317"/>
      <c r="J22" s="317"/>
      <c r="K22" s="317">
        <v>214</v>
      </c>
      <c r="L22"/>
      <c r="M22"/>
      <c r="N22"/>
      <c r="O22"/>
      <c r="P22"/>
      <c r="Q22"/>
      <c r="R22"/>
    </row>
    <row r="23" spans="1:18" ht="16.5">
      <c r="A23" s="319" t="s">
        <v>238</v>
      </c>
      <c r="B23" s="317"/>
      <c r="C23" s="317"/>
      <c r="D23" s="317">
        <v>3972</v>
      </c>
      <c r="E23" s="317"/>
      <c r="F23" s="317"/>
      <c r="G23" s="317"/>
      <c r="H23" s="317"/>
      <c r="I23" s="317"/>
      <c r="J23" s="317"/>
      <c r="K23" s="317">
        <v>3972</v>
      </c>
      <c r="L23"/>
      <c r="M23"/>
      <c r="N23"/>
      <c r="O23"/>
      <c r="P23"/>
      <c r="Q23"/>
      <c r="R23"/>
    </row>
    <row r="24" spans="1:18" ht="16.5">
      <c r="A24" s="319" t="s">
        <v>244</v>
      </c>
      <c r="B24" s="317"/>
      <c r="C24" s="317"/>
      <c r="D24" s="317"/>
      <c r="E24" s="317"/>
      <c r="F24" s="317"/>
      <c r="G24" s="317">
        <v>3573.87</v>
      </c>
      <c r="H24" s="317"/>
      <c r="I24" s="317"/>
      <c r="J24" s="317"/>
      <c r="K24" s="317">
        <v>3573.87</v>
      </c>
      <c r="L24"/>
      <c r="M24"/>
      <c r="N24"/>
      <c r="O24"/>
      <c r="P24"/>
      <c r="Q24"/>
      <c r="R24"/>
    </row>
    <row r="25" spans="1:18" ht="16.5">
      <c r="A25" s="319" t="s">
        <v>246</v>
      </c>
      <c r="B25" s="317"/>
      <c r="C25" s="317"/>
      <c r="D25" s="317"/>
      <c r="E25" s="317"/>
      <c r="F25" s="317">
        <v>12608</v>
      </c>
      <c r="G25" s="317"/>
      <c r="H25" s="317"/>
      <c r="I25" s="317"/>
      <c r="J25" s="317"/>
      <c r="K25" s="317">
        <v>12608</v>
      </c>
      <c r="L25"/>
      <c r="M25"/>
      <c r="N25"/>
      <c r="O25"/>
      <c r="P25"/>
      <c r="Q25"/>
      <c r="R25"/>
    </row>
    <row r="26" spans="1:18" ht="16.5">
      <c r="A26" s="319" t="s">
        <v>247</v>
      </c>
      <c r="B26" s="317"/>
      <c r="C26" s="317"/>
      <c r="D26" s="317"/>
      <c r="E26" s="317"/>
      <c r="F26" s="317"/>
      <c r="G26" s="317">
        <v>386.27</v>
      </c>
      <c r="H26" s="317"/>
      <c r="I26" s="317"/>
      <c r="J26" s="317"/>
      <c r="K26" s="317">
        <v>386.27</v>
      </c>
      <c r="L26"/>
      <c r="M26"/>
      <c r="N26"/>
      <c r="O26"/>
      <c r="P26"/>
      <c r="Q26"/>
      <c r="R26"/>
    </row>
    <row r="27" spans="1:18" ht="16.5">
      <c r="A27" s="319" t="s">
        <v>252</v>
      </c>
      <c r="B27" s="317"/>
      <c r="C27" s="317"/>
      <c r="D27" s="317">
        <v>5050</v>
      </c>
      <c r="E27" s="317"/>
      <c r="F27" s="317"/>
      <c r="G27" s="317"/>
      <c r="H27" s="317"/>
      <c r="I27" s="317"/>
      <c r="J27" s="317"/>
      <c r="K27" s="317">
        <v>5050</v>
      </c>
      <c r="L27"/>
      <c r="M27"/>
      <c r="N27"/>
      <c r="O27"/>
      <c r="P27"/>
      <c r="Q27"/>
      <c r="R27"/>
    </row>
    <row r="28" spans="1:18" ht="16.5">
      <c r="A28" s="319" t="s">
        <v>253</v>
      </c>
      <c r="B28" s="317"/>
      <c r="C28" s="317"/>
      <c r="D28" s="317"/>
      <c r="E28" s="317"/>
      <c r="F28" s="317">
        <v>17370</v>
      </c>
      <c r="G28" s="317"/>
      <c r="H28" s="317"/>
      <c r="I28" s="317"/>
      <c r="J28" s="317"/>
      <c r="K28" s="317">
        <v>17370</v>
      </c>
      <c r="L28"/>
      <c r="M28"/>
      <c r="N28"/>
      <c r="O28"/>
      <c r="P28"/>
      <c r="Q28"/>
      <c r="R28"/>
    </row>
    <row r="29" spans="1:18" ht="16.5">
      <c r="A29" s="319" t="s">
        <v>254</v>
      </c>
      <c r="B29" s="317"/>
      <c r="C29" s="317"/>
      <c r="D29" s="317">
        <v>4980</v>
      </c>
      <c r="E29" s="317"/>
      <c r="F29" s="317"/>
      <c r="G29" s="317"/>
      <c r="H29" s="317"/>
      <c r="I29" s="317"/>
      <c r="J29" s="317"/>
      <c r="K29" s="317">
        <v>4980</v>
      </c>
      <c r="L29"/>
      <c r="M29"/>
      <c r="N29"/>
      <c r="O29"/>
      <c r="P29"/>
      <c r="Q29"/>
      <c r="R29"/>
    </row>
    <row r="30" spans="1:18" ht="16.5">
      <c r="A30" s="319" t="s">
        <v>255</v>
      </c>
      <c r="B30" s="317"/>
      <c r="C30" s="317"/>
      <c r="D30" s="317"/>
      <c r="E30" s="317"/>
      <c r="F30" s="317">
        <v>1018</v>
      </c>
      <c r="G30" s="317"/>
      <c r="H30" s="317"/>
      <c r="I30" s="317"/>
      <c r="J30" s="317"/>
      <c r="K30" s="317">
        <v>1018</v>
      </c>
      <c r="L30"/>
      <c r="M30"/>
      <c r="N30"/>
      <c r="O30"/>
      <c r="P30"/>
      <c r="Q30"/>
      <c r="R30"/>
    </row>
    <row r="31" spans="1:18" ht="16.5">
      <c r="A31" s="316">
        <v>2011753015</v>
      </c>
      <c r="B31" s="317">
        <v>103575</v>
      </c>
      <c r="C31" s="317">
        <v>2149362.26</v>
      </c>
      <c r="D31" s="317">
        <v>2250</v>
      </c>
      <c r="E31" s="317">
        <v>311466.67</v>
      </c>
      <c r="F31" s="317"/>
      <c r="G31" s="317"/>
      <c r="H31" s="317">
        <v>17056717.409999996</v>
      </c>
      <c r="I31" s="317">
        <v>61141200</v>
      </c>
      <c r="J31" s="317"/>
      <c r="K31" s="317">
        <v>80764571.34</v>
      </c>
      <c r="L31"/>
      <c r="M31"/>
      <c r="N31"/>
      <c r="O31"/>
      <c r="P31"/>
      <c r="Q31"/>
      <c r="R31"/>
    </row>
    <row r="32" spans="1:18" ht="16.5">
      <c r="A32" s="318" t="s">
        <v>208</v>
      </c>
      <c r="B32" s="317">
        <v>103575</v>
      </c>
      <c r="C32" s="317"/>
      <c r="D32" s="317">
        <v>2250</v>
      </c>
      <c r="E32" s="317"/>
      <c r="F32" s="317"/>
      <c r="G32" s="317"/>
      <c r="H32" s="317"/>
      <c r="I32" s="317"/>
      <c r="J32" s="317"/>
      <c r="K32" s="317">
        <v>105825</v>
      </c>
      <c r="L32"/>
      <c r="M32"/>
      <c r="N32"/>
      <c r="O32"/>
      <c r="P32"/>
      <c r="Q32"/>
      <c r="R32"/>
    </row>
    <row r="33" spans="1:18" ht="16.5">
      <c r="A33" s="319" t="s">
        <v>212</v>
      </c>
      <c r="B33" s="317">
        <v>103575</v>
      </c>
      <c r="C33" s="317"/>
      <c r="D33" s="317"/>
      <c r="E33" s="317"/>
      <c r="F33" s="317"/>
      <c r="G33" s="317"/>
      <c r="H33" s="317"/>
      <c r="I33" s="317"/>
      <c r="J33" s="317"/>
      <c r="K33" s="317">
        <v>103575</v>
      </c>
      <c r="L33"/>
      <c r="M33"/>
      <c r="N33"/>
      <c r="O33"/>
      <c r="P33"/>
      <c r="Q33"/>
      <c r="R33"/>
    </row>
    <row r="34" spans="1:18" ht="16.5">
      <c r="A34" s="319" t="s">
        <v>215</v>
      </c>
      <c r="B34" s="317"/>
      <c r="C34" s="317"/>
      <c r="D34" s="317">
        <v>2250</v>
      </c>
      <c r="E34" s="317"/>
      <c r="F34" s="317"/>
      <c r="G34" s="317"/>
      <c r="H34" s="317"/>
      <c r="I34" s="317"/>
      <c r="J34" s="317"/>
      <c r="K34" s="317">
        <v>2250</v>
      </c>
      <c r="L34"/>
      <c r="M34"/>
      <c r="N34"/>
      <c r="O34"/>
      <c r="P34"/>
      <c r="Q34"/>
      <c r="R34"/>
    </row>
    <row r="35" spans="1:18" ht="16.5">
      <c r="A35" s="318" t="s">
        <v>219</v>
      </c>
      <c r="B35" s="317"/>
      <c r="C35" s="317"/>
      <c r="D35" s="317"/>
      <c r="E35" s="317"/>
      <c r="F35" s="317"/>
      <c r="G35" s="317"/>
      <c r="H35" s="317"/>
      <c r="I35" s="317">
        <v>59819700</v>
      </c>
      <c r="J35" s="317"/>
      <c r="K35" s="317">
        <v>59819700</v>
      </c>
      <c r="L35"/>
      <c r="M35"/>
      <c r="N35"/>
      <c r="O35"/>
      <c r="P35"/>
      <c r="Q35"/>
      <c r="R35"/>
    </row>
    <row r="36" spans="1:18" ht="16.5">
      <c r="A36" s="319" t="s">
        <v>217</v>
      </c>
      <c r="B36" s="317"/>
      <c r="C36" s="317"/>
      <c r="D36" s="317"/>
      <c r="E36" s="317"/>
      <c r="F36" s="317"/>
      <c r="G36" s="317"/>
      <c r="H36" s="317"/>
      <c r="I36" s="317">
        <v>59819700</v>
      </c>
      <c r="J36" s="317"/>
      <c r="K36" s="317">
        <v>59819700</v>
      </c>
      <c r="L36"/>
      <c r="M36"/>
      <c r="N36"/>
      <c r="O36"/>
      <c r="P36"/>
      <c r="Q36"/>
      <c r="R36"/>
    </row>
    <row r="37" spans="1:18" ht="16.5">
      <c r="A37" s="318" t="s">
        <v>220</v>
      </c>
      <c r="B37" s="317"/>
      <c r="C37" s="317"/>
      <c r="D37" s="317"/>
      <c r="E37" s="317"/>
      <c r="F37" s="317"/>
      <c r="G37" s="317"/>
      <c r="H37" s="317"/>
      <c r="I37" s="317">
        <v>1321500</v>
      </c>
      <c r="J37" s="317"/>
      <c r="K37" s="317">
        <v>1321500</v>
      </c>
      <c r="L37"/>
      <c r="M37"/>
      <c r="N37"/>
      <c r="O37"/>
      <c r="P37"/>
      <c r="Q37"/>
      <c r="R37"/>
    </row>
    <row r="38" spans="1:18" ht="16.5">
      <c r="A38" s="319" t="s">
        <v>222</v>
      </c>
      <c r="B38" s="317"/>
      <c r="C38" s="317"/>
      <c r="D38" s="317"/>
      <c r="E38" s="317"/>
      <c r="F38" s="317"/>
      <c r="G38" s="317"/>
      <c r="H38" s="317"/>
      <c r="I38" s="317">
        <v>1321500</v>
      </c>
      <c r="J38" s="317"/>
      <c r="K38" s="317">
        <v>1321500</v>
      </c>
      <c r="L38"/>
      <c r="M38"/>
      <c r="N38"/>
      <c r="O38"/>
      <c r="P38"/>
      <c r="Q38"/>
      <c r="R38"/>
    </row>
    <row r="39" spans="1:18" ht="16.5">
      <c r="A39" s="318" t="s">
        <v>233</v>
      </c>
      <c r="B39" s="317"/>
      <c r="C39" s="317">
        <v>2149362.26</v>
      </c>
      <c r="D39" s="317"/>
      <c r="E39" s="317">
        <v>311466.67</v>
      </c>
      <c r="F39" s="317"/>
      <c r="G39" s="317"/>
      <c r="H39" s="317">
        <v>17056717.409999996</v>
      </c>
      <c r="I39" s="317"/>
      <c r="J39" s="317"/>
      <c r="K39" s="317">
        <v>19517546.339999996</v>
      </c>
      <c r="L39"/>
      <c r="M39"/>
      <c r="N39"/>
      <c r="O39"/>
      <c r="P39"/>
      <c r="Q39"/>
      <c r="R39"/>
    </row>
    <row r="40" spans="1:18" ht="16.5">
      <c r="A40" s="319" t="s">
        <v>234</v>
      </c>
      <c r="B40" s="317"/>
      <c r="C40" s="317"/>
      <c r="D40" s="317"/>
      <c r="E40" s="317">
        <v>24000</v>
      </c>
      <c r="F40" s="317"/>
      <c r="G40" s="317"/>
      <c r="H40" s="317"/>
      <c r="I40" s="317"/>
      <c r="J40" s="317"/>
      <c r="K40" s="317">
        <v>24000</v>
      </c>
      <c r="L40"/>
      <c r="M40"/>
      <c r="N40"/>
      <c r="O40"/>
      <c r="P40"/>
      <c r="Q40"/>
      <c r="R40"/>
    </row>
    <row r="41" spans="1:18" ht="16.5">
      <c r="A41" s="319" t="s">
        <v>237</v>
      </c>
      <c r="B41" s="317"/>
      <c r="C41" s="317"/>
      <c r="D41" s="317"/>
      <c r="E41" s="317">
        <v>12500</v>
      </c>
      <c r="F41" s="317"/>
      <c r="G41" s="317"/>
      <c r="H41" s="317"/>
      <c r="I41" s="317"/>
      <c r="J41" s="317"/>
      <c r="K41" s="317">
        <v>12500</v>
      </c>
      <c r="L41"/>
      <c r="M41"/>
      <c r="N41"/>
      <c r="O41"/>
      <c r="P41"/>
      <c r="Q41"/>
      <c r="R41"/>
    </row>
    <row r="42" spans="1:18" ht="16.5">
      <c r="A42" s="319" t="s">
        <v>243</v>
      </c>
      <c r="B42" s="317"/>
      <c r="C42" s="317"/>
      <c r="D42" s="317"/>
      <c r="E42" s="317">
        <v>84800</v>
      </c>
      <c r="F42" s="317"/>
      <c r="G42" s="317"/>
      <c r="H42" s="317"/>
      <c r="I42" s="317"/>
      <c r="J42" s="317"/>
      <c r="K42" s="317">
        <v>84800</v>
      </c>
      <c r="L42"/>
      <c r="M42"/>
      <c r="N42"/>
      <c r="O42"/>
      <c r="P42"/>
      <c r="Q42"/>
      <c r="R42"/>
    </row>
    <row r="43" spans="1:18" ht="16.5">
      <c r="A43" s="319" t="s">
        <v>251</v>
      </c>
      <c r="B43" s="317"/>
      <c r="C43" s="317"/>
      <c r="D43" s="317"/>
      <c r="E43" s="317">
        <v>3000</v>
      </c>
      <c r="F43" s="317"/>
      <c r="G43" s="317"/>
      <c r="H43" s="317"/>
      <c r="I43" s="317"/>
      <c r="J43" s="317"/>
      <c r="K43" s="317">
        <v>3000</v>
      </c>
      <c r="L43"/>
      <c r="M43"/>
      <c r="N43"/>
      <c r="O43"/>
      <c r="P43"/>
      <c r="Q43"/>
      <c r="R43"/>
    </row>
    <row r="44" spans="1:18" ht="16.5">
      <c r="A44" s="319" t="s">
        <v>267</v>
      </c>
      <c r="B44" s="317"/>
      <c r="C44" s="317"/>
      <c r="D44" s="317"/>
      <c r="E44" s="317">
        <v>187166.66999999998</v>
      </c>
      <c r="F44" s="317"/>
      <c r="G44" s="317"/>
      <c r="H44" s="317"/>
      <c r="I44" s="317"/>
      <c r="J44" s="317"/>
      <c r="K44" s="317">
        <v>187166.66999999998</v>
      </c>
      <c r="L44"/>
      <c r="M44"/>
      <c r="N44"/>
      <c r="O44"/>
      <c r="P44"/>
      <c r="Q44"/>
      <c r="R44"/>
    </row>
    <row r="45" spans="1:18" ht="16.5">
      <c r="A45" s="319" t="s">
        <v>269</v>
      </c>
      <c r="B45" s="317"/>
      <c r="C45" s="317"/>
      <c r="D45" s="317"/>
      <c r="E45" s="317"/>
      <c r="F45" s="317"/>
      <c r="G45" s="317"/>
      <c r="H45" s="317">
        <v>17056717.409999996</v>
      </c>
      <c r="I45" s="317"/>
      <c r="J45" s="317"/>
      <c r="K45" s="317">
        <v>17056717.409999996</v>
      </c>
      <c r="L45"/>
      <c r="M45"/>
      <c r="N45"/>
      <c r="O45"/>
      <c r="P45"/>
      <c r="Q45"/>
      <c r="R45"/>
    </row>
    <row r="46" spans="1:18" ht="16.5">
      <c r="A46" s="319" t="s">
        <v>274</v>
      </c>
      <c r="B46" s="317"/>
      <c r="C46" s="317">
        <v>2149362.26</v>
      </c>
      <c r="D46" s="317"/>
      <c r="E46" s="317"/>
      <c r="F46" s="317"/>
      <c r="G46" s="317"/>
      <c r="H46" s="317"/>
      <c r="I46" s="317"/>
      <c r="J46" s="317"/>
      <c r="K46" s="317">
        <v>2149362.26</v>
      </c>
      <c r="L46"/>
      <c r="M46"/>
      <c r="N46"/>
      <c r="O46"/>
      <c r="P46"/>
      <c r="Q46"/>
      <c r="R46"/>
    </row>
    <row r="47" spans="1:18" ht="16.5">
      <c r="A47" s="316" t="s">
        <v>21</v>
      </c>
      <c r="B47" s="317">
        <v>103575</v>
      </c>
      <c r="C47" s="317">
        <v>2149362.26</v>
      </c>
      <c r="D47" s="317">
        <v>22068</v>
      </c>
      <c r="E47" s="317">
        <v>313666.67</v>
      </c>
      <c r="F47" s="317">
        <v>75860.1</v>
      </c>
      <c r="G47" s="317">
        <v>5759.35</v>
      </c>
      <c r="H47" s="317">
        <v>17056717.409999996</v>
      </c>
      <c r="I47" s="317">
        <v>61141200</v>
      </c>
      <c r="J47" s="317">
        <v>6403678.77</v>
      </c>
      <c r="K47" s="317">
        <v>87271887.56</v>
      </c>
      <c r="L47"/>
      <c r="M47"/>
      <c r="N47"/>
      <c r="O47"/>
      <c r="P47"/>
      <c r="Q47"/>
      <c r="R47"/>
    </row>
    <row r="48" spans="1:18" ht="16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6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6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6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6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6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6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6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6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6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6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6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6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6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6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6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6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6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6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6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6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6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6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6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6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6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6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6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6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6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6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6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6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6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6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6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6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6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6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6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6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6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6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6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6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6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6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6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6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6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6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6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6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6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6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6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6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6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6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6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6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6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6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6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6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6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6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6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6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6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6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6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6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6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6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6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6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6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6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6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6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6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6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6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6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6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ht="16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ht="16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16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16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ht="16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16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16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16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16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16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16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16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6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16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16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16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16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6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6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6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6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6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6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6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6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6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6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6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6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6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6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6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6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6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6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6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16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16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16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16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16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6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6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6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16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16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16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16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16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16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16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16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16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16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16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16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16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16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16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16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16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16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16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16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16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16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16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ht="16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ht="16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ht="16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ht="16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ht="16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ht="16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ht="16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ht="16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ht="16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ht="16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ht="16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ht="16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ht="16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ht="16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ht="16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ht="16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ht="16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ht="16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ht="16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ht="16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ht="16.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ht="16.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ht="16.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ht="16.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ht="16.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ht="16.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ht="16.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ht="16.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ht="16.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ht="16.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ht="16.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ht="16.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ht="16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ht="16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ht="16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16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16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16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16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16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16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16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16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16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16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16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16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16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ht="16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ht="16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ht="16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ht="16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ht="16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16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ht="16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ht="16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ht="16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ht="16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ht="16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ht="16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ht="16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ht="16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ht="16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ht="16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ht="16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ht="16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ht="16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ht="16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ht="16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ht="16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ht="16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ht="16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ht="16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ht="16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ht="16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ht="16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ht="16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ht="16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ht="16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ht="16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ht="16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ht="16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ht="16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ht="16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ht="16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ht="16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ht="16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ht="16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ht="16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ht="16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ht="16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ht="16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ht="16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ht="16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ht="16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ht="16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ht="16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ht="16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ht="16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ht="16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ht="16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ht="16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ht="16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ht="16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ht="16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ht="16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ht="16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ht="16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ht="16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ht="16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ht="16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ht="16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ht="16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ht="16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ht="16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ht="16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16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16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16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16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16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16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16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16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16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16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16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16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16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16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16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16.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16.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16.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16.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16.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16.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16.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16.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16.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16.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16.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16.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16.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16.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16.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16.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16.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16.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16.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16.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16.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16.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16.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16.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16.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16.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16.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16.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16.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16.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16.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ht="16.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ht="16.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ht="16.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ht="16.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16.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16.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16.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16.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16.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16.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16.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16.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16.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16.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16.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16.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16.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16.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16.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16.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16.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16.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16.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16.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16.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16.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16.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16.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6.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6.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6.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6.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6.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6.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6.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6.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6.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6.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6.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6.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6.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6.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6.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6.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6.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6.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6.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6.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6.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6.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6.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6.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6.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6.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6.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6.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6.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6.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6.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6.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6.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6.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6.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6.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6.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6.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6.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6.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6.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6.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6.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6.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6.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6.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6.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6.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6.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6.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6.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6.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6.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6.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6.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6.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6.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6.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6.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6.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6.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6.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6.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6.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6.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6.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6.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6.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6.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6.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6.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6.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6.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6.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6.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6.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6.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6.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6.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6.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6.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6.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6.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6.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6.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6.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6.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6.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6.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6.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6.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6.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6.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6.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6.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6.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6.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6.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6.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6.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6.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6.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6.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6.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6.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6.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6.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6.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6.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6.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6.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6.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6.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6.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6.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6.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6.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6.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6.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6.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6.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6.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6.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6.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6.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6.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6.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6.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6.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6.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6.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6.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6.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6.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6.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6.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6.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6.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6.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6.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6.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6.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6.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6.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6.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6.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6.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6.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6.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6.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6.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6.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6.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6.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6.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6.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6.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6.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6.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6.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6.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6.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6.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6.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6.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6.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6.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6.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6.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6.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6.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6.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6.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6.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6.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6.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6.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6.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6.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6.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6.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6.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6.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6.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6.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6.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6.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6.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6.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6.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6.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6.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6.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6.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6.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6.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6.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6.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6.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6.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6.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6.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6.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6.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6.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6.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6.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6.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6.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6.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6.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6.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6.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6.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6.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6.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6.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6.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6.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6.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6.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6.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6.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6.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6.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6.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6.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6.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6.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6.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6.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6.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6.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6.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6.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6.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6.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6.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6.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6.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6.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6.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6.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6.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6.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6.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6.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6.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6.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6.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6.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6.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6.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6.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6.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6.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6.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6.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6.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6.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6.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6.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6.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6.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6.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6.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6.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6.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6.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6.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6.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6.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6.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6.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6.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6.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6.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6.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6.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6.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6.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6.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6.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6.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6.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6.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6.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6.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6.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6.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6.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6.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6.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6.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6.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6.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6.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6.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6.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6.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6.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6.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6.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6.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6.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6.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6.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6.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6.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6.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6.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6.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6.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6.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6.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6.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6.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6.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6.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6.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6.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6.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6.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6.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6.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6.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6.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6.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6.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6.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6.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6.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6.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6.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6.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6.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6.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6.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6.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6.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6.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6.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6.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6.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6.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6.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6.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6.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6.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6.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6.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6.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6.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6.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6.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6.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6.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6.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6.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6.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6.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6.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6.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6.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6.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6.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6.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6.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6.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6.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6.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6.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6.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6.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6.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6.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6.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6.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6.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6.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6.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6.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6.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6.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6.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6.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6.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6.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6.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6.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6.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6.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6.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6.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6.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6.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6.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6.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6.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6.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6.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6.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6.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6.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6.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6.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6.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6.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6.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6.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6.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6.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6.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6.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6.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6.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6.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6.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6.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6.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6.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6.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6.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6.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6.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6.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6.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6.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6.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6.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6.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6.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6.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6.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6.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6.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6.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6.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6.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6.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6.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6.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6.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6.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6.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6.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6.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6.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6.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6.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6.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6.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6.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6.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6.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6.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6.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6.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6.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6.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6.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6.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6.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6.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6.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6.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6.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6.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6.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6.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6.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6.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6.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6.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6.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6.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6.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6.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6.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6.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6.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6.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6.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6.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6.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6.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6.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6.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6.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6.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6.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6.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6.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6.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6.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6.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6.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6.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6.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6.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6.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6.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6.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6.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6.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6.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6.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6.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6.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6.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6.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6.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6.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6.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6.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6.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6.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6.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6.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6.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6.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6.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6.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6.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6.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6.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6.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6.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6.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6.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6.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6.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6.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6.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6.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6.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6.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6.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6.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6.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6.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6.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6.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6.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6.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6.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6.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6.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6.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6.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6.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6.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6.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6.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6.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6.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6.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6.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6.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6.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6.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6.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6.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6.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6.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6.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6.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6.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6.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6.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6.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6.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6.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6.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6.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6.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6.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6.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6.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6.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6.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6.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6.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6.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6.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6.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6.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6.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16.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6.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6.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6.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6.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6.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6.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6.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6.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6.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6.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6.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6.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6.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6.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6.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6.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6.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6.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6.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6.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6.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6.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6.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6.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6.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6.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6.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6.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6.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6.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6.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6.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6.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6.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6.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6.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6.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6.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6.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6.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6.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6.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6.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6.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6.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6.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6.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6.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6.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6.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6.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6.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6.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6.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6.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6.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6.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6.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6.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6.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6.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6.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6.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6.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6.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6.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6.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6.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6.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6.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6.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6.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6.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6.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6.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6.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6.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6.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6.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6.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6.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6.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6.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6.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6.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6.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6.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6.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6.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6.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6.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6.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6.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6.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6.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6.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6.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6.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6.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6.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6.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6.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6.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6.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6.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6.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6.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6.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6.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6.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6.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6.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6.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6.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6.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6.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6.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6.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6.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6.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6.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6.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6.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6.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6.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6.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6.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6.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6.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6.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6.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6.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6.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6.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6.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6.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6.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6.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6.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6.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6.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6.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6.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6.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6.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6.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6.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6.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6.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6.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6.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6.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6.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6.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6.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6.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6.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6.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6.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6.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6.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6.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6.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6.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6.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6.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6.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6.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6.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6.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6.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6.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6.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6.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6.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6.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6.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6.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6.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6.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6.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6.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6.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6.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6.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6.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6.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6.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6.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6.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6.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6.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6.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6.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6.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6.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6.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6.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6.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6.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6.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6.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6.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6.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6.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6.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6.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6.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6.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6.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6.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6.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6.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6.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6.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6.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6.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6.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6.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6.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6.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6.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6.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6.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6.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6.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6.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6.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6.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6.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6.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6.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6.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6.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6.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6.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6.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6.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6.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6.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6.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6.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6.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6.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6.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6.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6.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6.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6.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6.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6.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6.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6.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6.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6.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6.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6.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6.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6.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6.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6.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6.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6.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6.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6.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6.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6.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6.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6.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6.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6.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6.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6.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6.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6.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6.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6.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6.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6.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6.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6.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6.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6.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6.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6.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6.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6.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6.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6.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6.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6.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6.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6.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6.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6.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6.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6.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6.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6.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6.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6.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6.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6.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6.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6.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6.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6.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6.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6.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6.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6.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6.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6.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6.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6.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6.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6.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6.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6.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6.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6.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6.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6.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6.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6.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6.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6.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6.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6.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6.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6.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6.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6.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6.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6.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6.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6.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6.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6.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6.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6.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6.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6.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6.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6.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6.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6.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6.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6.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6.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6.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6.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6.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6.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6.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6.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6.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6.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6.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6.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6.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6.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6.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6.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6.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6.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6.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6.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6.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6.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6.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6.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6.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6.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6.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6.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6.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6.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6.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6.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6.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6.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6.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6.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6.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6.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6.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6.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6.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6.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6.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6.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6.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6.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6.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6.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6.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6.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6.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6.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6.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6.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6.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6.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6.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6.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6.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6.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6.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6.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6.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6.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6.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6.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6.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6.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6.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6.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6.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6.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6.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6.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6.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6.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6.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6.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6.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6.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6.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6.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6.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6.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6.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6.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6.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6.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6.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6.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6.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6.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6.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6.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6.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6.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6.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6.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6.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6.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6.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6.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6.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6.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6.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6.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6.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6.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6.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6.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6.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6.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6.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6.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6.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6.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6.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6.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6.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6.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6.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6.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6.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6.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6.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6.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6.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6.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6.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6.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6.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6.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6.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6.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6.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6.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6.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6.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6.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6.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6.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6.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6.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6.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6.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6.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6.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6.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6.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6.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6.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6.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6.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6.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6.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6.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6.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6.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6.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6.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6.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6.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6.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6.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6.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6.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6.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6.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6.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6.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6.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6.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6.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6.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6.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6.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6.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6.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6.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6.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6.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6.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6.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6.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6.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6.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6.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6.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6.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6.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6.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6.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6.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6.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6.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6.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6.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6.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6.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6.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6.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6.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6.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6.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6.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6.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6.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6.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6.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6.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6.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6.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6.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6.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6.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6.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6.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6.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6.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6.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6.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6.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6.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6.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6.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6.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6.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6.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6.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6.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6.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6.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6.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6.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6.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6.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6.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6.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6.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6.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6.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6.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6.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6.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6.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6.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6.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6.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6.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6.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6.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6.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6.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6.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6.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6.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6.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6.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6.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6.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6.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6.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6.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6.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6.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6.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6.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6.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6.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6.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6.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6.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6.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6.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6.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6.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6.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6.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6.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6.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6.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6.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6.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6.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6.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6.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6.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6.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6.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6.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6.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6.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6.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6.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6.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6.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6.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6.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6.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6.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6.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6.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6.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6.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6.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6.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6.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6.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6.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6.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6.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6.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6.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6.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6.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6.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6.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6.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6.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6.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6.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6.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6.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6.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6.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6.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6.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6.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6.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6.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6.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6.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6.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6.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6.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6.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6.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6.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6.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6.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6.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6.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6.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6.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6.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6.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6.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6.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6.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6.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6.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6.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6.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6.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6.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6.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6.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6.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6.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6.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6.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6.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6.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6.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6.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6.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6.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6.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6.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6.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6.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6.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6.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6.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6.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6.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6.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6.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6.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6.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6.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6.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6.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6.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6.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6.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6.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6.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6.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6.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6.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6.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6.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6.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6.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6.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6.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6.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6.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6.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6.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6.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6.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6.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6.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6.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6.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6.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6.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6.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6.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6.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6.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6.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6.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6.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6.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6.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6.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6.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6.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6.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6.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6.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6.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ht="16.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ht="16.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ht="16.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ht="16.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ht="16.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ht="16.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ht="16.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ht="16.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ht="16.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ht="16.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ht="16.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ht="16.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ht="16.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ht="16.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ht="16.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ht="16.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ht="16.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ht="16.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ht="16.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ht="16.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ht="16.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ht="16.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ht="16.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ht="16.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ht="16.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ht="16.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ht="16.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ht="16.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ht="16.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ht="16.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ht="16.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ht="16.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ht="16.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ht="16.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ht="16.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ht="16.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ht="16.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ht="16.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ht="16.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ht="16.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ht="16.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ht="16.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ht="16.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ht="16.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ht="16.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ht="16.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ht="16.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ht="16.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ht="16.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ht="16.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ht="16.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ht="16.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ht="16.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ht="16.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ht="16.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ht="16.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ht="16.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ht="16.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ht="16.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ht="16.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ht="16.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ht="16.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ht="16.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ht="16.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ht="16.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ht="16.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ht="16.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ht="16.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ht="16.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ht="16.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ht="16.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ht="16.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ht="16.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ht="16.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ht="16.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ht="16.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ht="16.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ht="16.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ht="16.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ht="16.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ht="16.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ht="16.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ht="16.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ht="16.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ht="16.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ht="16.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ht="16.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ht="16.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ht="16.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ht="16.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ht="16.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ht="16.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ht="16.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ht="16.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ht="16.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ht="16.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ht="16.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ht="16.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ht="16.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ht="16.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ht="16.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ht="16.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ht="16.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ht="16.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ht="16.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ht="16.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ht="16.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ht="16.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ht="16.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ht="16.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ht="16.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ht="16.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ht="16.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ht="16.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ht="16.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ht="16.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ht="16.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ht="16.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ht="16.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ht="16.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ht="16.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ht="16.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ht="16.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ht="16.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ht="16.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ht="16.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ht="16.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ht="16.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ht="16.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ht="16.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ht="16.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ht="16.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ht="16.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ht="16.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ht="16.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ht="16.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ht="16.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ht="16.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ht="16.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ht="16.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ht="16.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ht="16.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ht="16.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ht="16.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ht="16.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ht="16.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ht="16.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ht="16.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ht="16.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ht="16.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ht="16.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ht="16.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ht="16.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ht="16.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ht="16.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ht="16.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ht="16.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ht="16.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ht="16.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ht="16.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ht="16.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ht="16.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ht="16.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ht="16.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ht="16.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ht="16.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ht="16.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ht="16.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ht="16.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ht="16.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ht="16.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ht="16.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ht="16.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ht="16.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ht="16.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ht="16.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ht="16.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ht="16.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ht="16.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ht="16.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ht="16.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ht="16.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ht="16.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ht="16.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ht="16.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ht="16.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ht="16.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ht="16.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ht="16.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ht="16.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ht="16.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ht="16.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ht="16.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ht="16.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ht="16.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ht="16.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ht="16.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ht="16.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ht="16.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ht="16.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ht="16.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ht="16.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ht="16.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ht="16.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ht="16.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ht="16.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ht="16.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ht="16.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ht="16.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ht="16.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ht="16.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ht="16.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ht="16.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ht="16.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ht="16.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ht="16.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ht="16.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ht="16.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ht="16.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ht="16.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ht="16.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ht="16.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ht="16.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ht="16.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ht="16.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ht="16.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ht="16.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ht="16.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ht="16.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ht="16.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ht="16.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ht="16.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ht="16.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ht="16.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ht="16.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ht="16.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ht="16.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ht="16.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ht="16.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ht="16.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ht="16.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ht="16.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ht="16.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ht="16.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ht="16.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ht="16.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ht="16.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ht="16.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ht="16.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ht="16.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ht="16.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ht="16.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ht="16.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ht="16.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ht="16.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ht="16.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ht="16.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ht="16.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ht="16.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ht="16.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ht="16.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ht="16.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ht="16.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ht="16.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ht="16.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ht="16.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ht="16.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ht="16.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ht="16.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ht="16.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ht="16.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ht="16.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ht="16.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ht="16.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ht="16.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ht="16.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ht="16.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ht="16.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ht="16.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ht="16.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ht="16.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ht="16.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ht="16.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ht="16.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ht="16.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ht="16.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ht="16.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ht="16.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ht="16.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ht="16.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ht="16.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ht="16.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ht="16.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ht="16.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ht="16.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ht="16.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ht="16.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ht="16.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ht="16.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ht="16.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ht="16.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ht="16.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ht="16.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ht="16.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ht="16.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ht="16.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ht="16.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ht="16.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ht="16.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ht="16.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7" ht="16.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6.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6.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6.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6.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6.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6.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6.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6.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6.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6.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6.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6.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6.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6.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6.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6.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6.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6.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6.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6.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6.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6.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6.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6.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6.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6.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6" ht="16.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 ht="16.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 ht="16.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 ht="16.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 ht="16.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 ht="16.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 ht="16.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 ht="16.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 ht="16.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 ht="16.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 ht="16.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 ht="16.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 ht="16.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 ht="16.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 ht="16.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 ht="16.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 ht="16.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 ht="16.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 ht="16.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 ht="16.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 ht="16.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 ht="16.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 ht="16.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 ht="16.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 ht="16.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 ht="16.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 ht="16.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 ht="16.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 ht="16.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 ht="16.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 ht="16.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 ht="16.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 ht="16.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 ht="16.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 ht="16.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 ht="16.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 ht="16.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 ht="16.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 ht="16.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 ht="16.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 ht="16.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 ht="16.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 ht="16.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 ht="16.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 ht="16.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 ht="16.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 ht="16.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 ht="16.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 ht="16.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 ht="16.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 ht="16.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 ht="16.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 ht="16.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 ht="16.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 ht="16.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 ht="16.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 ht="16.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 ht="16.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 ht="16.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 ht="16.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 ht="16.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 ht="16.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 ht="16.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 ht="16.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 ht="16.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 ht="16.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 ht="16.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 ht="16.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 ht="16.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 ht="16.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 ht="16.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 ht="16.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 ht="16.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 ht="16.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 ht="16.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 ht="16.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 ht="16.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 ht="16.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 ht="16.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 ht="16.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 ht="16.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 ht="16.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 ht="16.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 ht="16.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 ht="16.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 ht="16.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 ht="16.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 ht="16.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 ht="16.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 ht="16.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 ht="16.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 ht="16.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  <row r="2182" spans="1:16" ht="16.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</row>
    <row r="2183" spans="1:16" ht="16.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</row>
    <row r="2184" spans="1:16" ht="16.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</row>
    <row r="2185" spans="1:16" ht="16.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</row>
    <row r="2186" spans="1:16" ht="16.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</row>
    <row r="2187" spans="1:16" ht="16.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</row>
    <row r="2188" spans="1:16" ht="16.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</row>
    <row r="2189" spans="1:16" ht="16.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</row>
    <row r="2190" spans="1:16" ht="16.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</row>
    <row r="2191" spans="1:16" ht="16.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</row>
    <row r="2192" spans="1:16" ht="16.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</row>
    <row r="2193" spans="1:16" ht="16.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</row>
    <row r="2194" spans="1:16" ht="16.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</row>
    <row r="2195" spans="1:16" ht="16.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</row>
    <row r="2196" spans="1:16" ht="16.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</row>
    <row r="2197" spans="1:16" ht="16.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</row>
    <row r="2198" spans="1:16" ht="16.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</row>
    <row r="2199" spans="1:16" ht="16.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</row>
    <row r="2200" spans="1:16" ht="16.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</row>
    <row r="2201" spans="1:16" ht="16.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</row>
    <row r="2202" spans="1:16" ht="16.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</row>
    <row r="2203" spans="1:16" ht="16.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</row>
    <row r="2204" spans="1:16" ht="16.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</row>
    <row r="2205" spans="1:16" ht="16.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</row>
    <row r="2206" spans="1:16" ht="16.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</row>
    <row r="2207" spans="1:16" ht="16.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</row>
    <row r="2208" spans="1:16" ht="16.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</row>
    <row r="2209" spans="1:16" ht="16.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</row>
    <row r="2210" spans="1:16" ht="16.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</row>
    <row r="2211" spans="1:16" ht="16.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</row>
    <row r="2212" spans="1:16" ht="16.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</row>
    <row r="2213" spans="1:16" ht="16.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</row>
    <row r="2214" spans="1:16" ht="16.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</row>
    <row r="2215" spans="1:16" ht="16.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</row>
    <row r="2216" spans="1:16" ht="16.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</row>
    <row r="2217" spans="1:16" ht="16.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</row>
    <row r="2218" spans="1:16" ht="16.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</row>
    <row r="2219" spans="1:16" ht="16.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</row>
    <row r="2220" spans="1:16" ht="16.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</row>
    <row r="2221" spans="1:16" ht="16.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</row>
    <row r="2222" spans="1:16" ht="16.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</row>
    <row r="2223" spans="1:16" ht="16.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</row>
    <row r="2224" spans="1:16" ht="16.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</row>
    <row r="2225" spans="1:16" ht="16.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</row>
    <row r="2226" spans="1:16" ht="16.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</row>
    <row r="2227" spans="1:16" ht="16.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</row>
    <row r="2228" spans="1:16" ht="16.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</row>
    <row r="2229" spans="1:16" ht="16.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</row>
    <row r="2230" spans="1:16" ht="16.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</row>
    <row r="2231" spans="1:16" ht="16.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</row>
    <row r="2232" spans="1:16" ht="16.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</row>
    <row r="2233" spans="1:16" ht="16.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</row>
    <row r="2234" spans="1:16" ht="16.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</row>
    <row r="2235" spans="1:16" ht="16.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</row>
    <row r="2236" spans="1:16" ht="16.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</row>
    <row r="2237" spans="1:16" ht="16.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</row>
    <row r="2238" spans="1:16" ht="16.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</row>
    <row r="2239" spans="1:16" ht="16.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</row>
    <row r="2240" spans="1:16" ht="16.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</row>
    <row r="2241" spans="1:16" ht="16.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</row>
    <row r="2242" spans="1:16" ht="16.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</row>
    <row r="2243" spans="1:16" ht="16.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</row>
    <row r="2244" spans="1:16" ht="16.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</row>
    <row r="2245" spans="1:16" ht="16.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</row>
    <row r="2246" spans="1:16" ht="16.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</row>
    <row r="2247" spans="1:16" ht="16.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</row>
    <row r="2248" spans="1:16" ht="16.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</row>
    <row r="2249" spans="1:16" ht="16.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</row>
    <row r="2250" spans="1:16" ht="16.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 ht="16.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 ht="16.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 ht="16.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 ht="16.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 ht="16.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 ht="16.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 ht="16.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 ht="16.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 ht="16.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 ht="16.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 ht="16.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 ht="16.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 ht="16.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 ht="16.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 ht="16.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 ht="16.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 ht="16.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 ht="16.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 ht="16.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 ht="16.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 ht="16.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 ht="16.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 ht="16.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 ht="16.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 ht="16.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 ht="16.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 ht="16.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 ht="16.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 ht="16.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 ht="16.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 ht="16.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 ht="16.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 ht="16.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 ht="16.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 ht="16.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 ht="16.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 ht="16.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 ht="16.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 ht="16.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 ht="16.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 ht="16.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 ht="16.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 ht="16.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 ht="16.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 ht="16.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 ht="16.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 ht="16.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 ht="16.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 ht="16.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 ht="16.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 ht="16.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 ht="16.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 ht="16.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 ht="16.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 ht="16.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 ht="16.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 ht="16.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 ht="16.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 ht="16.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 ht="16.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 ht="16.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 ht="16.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 ht="16.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 ht="16.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 ht="16.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 ht="16.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 ht="16.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 ht="16.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 ht="16.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 ht="16.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 ht="16.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 ht="16.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 ht="16.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 ht="16.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 ht="16.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 ht="16.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 ht="16.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 ht="16.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 ht="16.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 ht="16.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 ht="16.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 ht="16.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 ht="16.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 ht="16.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 ht="16.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 ht="16.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 ht="16.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 ht="16.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 ht="16.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 ht="16.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 ht="16.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 ht="16.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 ht="16.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 ht="16.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 ht="16.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 ht="16.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 ht="16.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 ht="16.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 ht="16.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 ht="16.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 ht="16.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 ht="16.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 ht="16.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 ht="16.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 ht="16.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 ht="16.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 ht="16.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 ht="16.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 ht="16.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 ht="16.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 ht="16.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 ht="16.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 ht="16.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 ht="16.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 ht="16.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 ht="16.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 ht="16.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 ht="16.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 ht="16.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 ht="16.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 ht="16.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 ht="16.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 ht="16.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 ht="16.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 ht="16.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 ht="16.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 ht="16.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 ht="16.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 ht="16.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 ht="16.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 ht="16.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 ht="16.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 ht="16.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 ht="16.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 ht="16.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 ht="16.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 ht="16.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 ht="16.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 ht="16.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 ht="16.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 ht="16.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 ht="16.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 ht="16.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 ht="16.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 ht="16.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 ht="16.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 ht="16.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 ht="16.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 ht="16.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 ht="16.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 ht="16.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 ht="16.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 ht="16.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 ht="16.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 ht="16.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 ht="16.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 ht="16.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 ht="16.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 ht="16.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 ht="16.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 ht="16.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 ht="16.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 ht="16.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 ht="16.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 ht="16.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 ht="16.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 ht="16.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 ht="16.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 ht="16.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 ht="16.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 ht="16.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 ht="16.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 ht="16.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 ht="16.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 ht="16.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 ht="16.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 ht="16.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 ht="16.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 ht="16.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 ht="16.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 ht="16.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 ht="16.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 ht="16.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 ht="16.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 ht="16.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 ht="16.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 ht="16.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 ht="16.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 ht="16.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 ht="16.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 ht="16.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 ht="16.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 ht="16.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 ht="16.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 ht="16.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 ht="16.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 ht="16.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 ht="16.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 ht="16.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 ht="16.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 ht="16.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 ht="16.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 ht="16.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 ht="16.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 ht="16.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 ht="16.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 ht="16.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 ht="16.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 ht="16.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 ht="16.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 ht="16.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 ht="16.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 ht="16.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 ht="16.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 ht="16.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 ht="16.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 ht="16.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 ht="16.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 ht="16.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 ht="16.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 ht="16.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 ht="16.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 ht="16.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 ht="16.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 ht="16.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 ht="16.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 ht="16.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 ht="16.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 ht="16.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 ht="16.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 ht="16.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 ht="16.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 ht="16.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 ht="16.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 ht="16.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 ht="16.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 ht="16.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 ht="16.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 ht="16.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 ht="16.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 ht="16.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 ht="16.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 ht="16.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 ht="16.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 ht="16.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 ht="16.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 ht="16.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 ht="16.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 ht="16.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 ht="16.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 ht="16.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 ht="16.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 ht="16.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 ht="16.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 ht="16.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 ht="16.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 ht="16.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 ht="16.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 ht="16.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 ht="16.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 ht="16.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 ht="16.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 ht="16.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 ht="16.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 ht="16.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 ht="16.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 ht="16.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 ht="16.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 ht="16.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 ht="16.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 ht="16.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 ht="16.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 ht="16.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 ht="16.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 ht="16.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 ht="16.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 ht="16.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 ht="16.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 ht="16.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 ht="16.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 ht="16.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 ht="16.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 ht="16.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 ht="16.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 ht="16.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 ht="16.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 ht="16.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 ht="16.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 ht="16.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 ht="16.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 ht="16.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 ht="16.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 ht="16.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 ht="16.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 ht="16.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 ht="16.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 ht="16.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 ht="16.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 ht="16.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 ht="16.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 ht="16.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 ht="16.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 ht="16.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 ht="16.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 ht="16.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 ht="16.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 ht="16.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 ht="16.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 ht="16.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 ht="16.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 ht="16.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 ht="16.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 ht="16.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 ht="16.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 ht="16.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 ht="16.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 ht="16.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 ht="16.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 ht="16.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 ht="16.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 ht="16.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 ht="16.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 ht="16.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 ht="16.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 ht="16.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 ht="16.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 ht="16.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 ht="16.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 ht="16.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 ht="16.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 ht="16.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 ht="16.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 ht="16.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 ht="16.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 ht="16.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 ht="16.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 ht="16.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 ht="16.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 ht="16.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 ht="16.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 ht="16.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 ht="16.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 ht="16.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 ht="16.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 ht="16.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 ht="16.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 ht="16.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ht="16.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ht="16.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ht="16.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ht="16.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ht="16.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ht="16.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ht="16.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ht="16.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ht="16.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ht="16.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ht="16.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ht="16.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ht="16.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ht="16.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ht="16.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ht="16.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ht="16.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ht="16.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ht="16.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ht="16.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ht="16.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ht="16.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ht="16.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ht="16.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ht="16.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ht="16.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ht="16.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ht="16.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ht="16.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ht="16.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ht="16.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ht="16.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ht="16.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ht="16.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ht="16.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ht="16.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ht="16.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ht="16.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ht="16.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ht="16.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ht="16.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ht="16.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ht="16.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ht="16.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ht="16.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ht="16.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ht="16.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ht="16.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ht="16.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ht="16.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ht="16.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ht="16.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ht="16.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ht="16.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ht="16.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ht="16.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ht="16.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ht="16.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ht="16.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ht="16.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ht="16.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ht="16.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ht="16.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ht="16.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ht="16.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ht="16.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ht="16.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ht="16.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ht="16.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ht="16.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ht="16.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ht="16.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ht="16.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ht="16.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ht="16.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ht="16.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ht="16.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ht="16.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ht="16.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ht="16.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ht="16.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ht="16.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ht="16.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ht="16.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ht="16.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ht="16.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ht="16.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ht="16.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ht="16.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ht="16.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ht="16.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ht="16.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ht="16.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ht="16.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ht="16.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ht="16.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ht="16.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ht="16.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3" ht="16.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</row>
    <row r="2697" spans="1:13" ht="16.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</row>
    <row r="2698" spans="1:13" ht="16.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</row>
    <row r="2699" spans="1:13" ht="16.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</row>
    <row r="2700" spans="1:13" ht="16.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</row>
    <row r="2701" spans="1:13" ht="16.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</row>
    <row r="2702" spans="1:13" ht="16.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</row>
    <row r="2703" spans="1:13" ht="16.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</row>
    <row r="2704" spans="1:13" ht="16.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</row>
    <row r="2705" spans="1:13" ht="16.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</row>
    <row r="2706" spans="1:13" ht="16.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</row>
    <row r="2707" spans="1:13" ht="16.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</row>
    <row r="2708" spans="1:13" ht="16.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</row>
    <row r="2709" spans="1:13" ht="16.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</row>
    <row r="2710" spans="1:13" ht="16.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</row>
    <row r="2711" spans="1:13" ht="16.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</row>
    <row r="2712" spans="1:13" ht="16.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</row>
    <row r="2713" spans="1:13" ht="16.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</row>
    <row r="2714" spans="1:13" ht="16.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</row>
    <row r="2715" spans="1:13" ht="16.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</row>
    <row r="2716" spans="1:13" ht="16.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</row>
    <row r="2717" spans="1:13" ht="16.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</row>
    <row r="2718" spans="1:13" ht="16.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</row>
    <row r="2719" spans="1:13" ht="16.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</row>
    <row r="2720" spans="1:13" ht="16.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</row>
    <row r="2721" spans="1:13" ht="16.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</row>
    <row r="2722" spans="1:13" ht="16.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</row>
    <row r="2723" spans="1:13" ht="16.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</row>
    <row r="2724" spans="1:13" ht="16.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</row>
    <row r="2725" spans="1:13" ht="16.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</row>
    <row r="2726" spans="1:13" ht="16.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</row>
    <row r="2727" spans="1:13" ht="16.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</row>
    <row r="2728" spans="1:13" ht="16.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</row>
    <row r="2729" spans="1:13" ht="16.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</row>
    <row r="2730" spans="1:13" ht="16.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</row>
    <row r="2731" spans="1:13" ht="16.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</row>
    <row r="2732" spans="1:13" ht="16.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</row>
    <row r="2733" spans="1:13" ht="16.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</row>
    <row r="2734" spans="1:13" ht="16.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</row>
    <row r="2735" spans="1:13" ht="16.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</row>
    <row r="2736" spans="1:13" ht="16.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</row>
    <row r="2737" spans="1:13" ht="16.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</row>
    <row r="2738" spans="1:13" ht="16.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</row>
    <row r="2739" spans="1:13" ht="16.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</row>
    <row r="2740" spans="1:13" ht="16.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</row>
    <row r="2741" spans="1:13" ht="16.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</row>
    <row r="2742" spans="1:13" ht="16.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</row>
    <row r="2743" spans="1:13" ht="16.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</row>
    <row r="2744" spans="1:13" ht="16.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</row>
    <row r="2745" spans="1:13" ht="16.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</row>
    <row r="2746" spans="1:13" ht="16.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</row>
    <row r="2747" spans="1:13" ht="16.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</row>
    <row r="2748" spans="1:13" ht="16.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</row>
    <row r="2749" spans="1:13" ht="16.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</row>
    <row r="2750" spans="1:13" ht="16.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</row>
    <row r="2751" spans="1:13" ht="16.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</row>
    <row r="2752" spans="1:13" ht="16.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</row>
    <row r="2753" spans="1:13" ht="16.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</row>
    <row r="2754" spans="1:13" ht="16.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</row>
    <row r="2755" spans="1:13" ht="16.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</row>
    <row r="2756" spans="1:13" ht="16.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</row>
    <row r="2757" spans="1:13" ht="16.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</row>
    <row r="2758" spans="1:13" ht="16.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</row>
    <row r="2759" spans="1:13" ht="16.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</row>
    <row r="2760" spans="1:13" ht="16.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</row>
    <row r="2761" spans="1:13" ht="16.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</row>
    <row r="2762" spans="1:13" ht="16.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</row>
    <row r="2763" spans="1:13" ht="16.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</row>
    <row r="2764" spans="1:13" ht="16.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</row>
    <row r="2765" spans="1:13" ht="16.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</row>
    <row r="2766" spans="1:13" ht="16.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</row>
    <row r="2767" spans="1:13" ht="16.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</row>
    <row r="2768" spans="1:13" ht="16.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</row>
    <row r="2769" spans="1:13" ht="16.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</row>
    <row r="2770" spans="1:13" ht="16.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</row>
    <row r="2771" spans="1:13" ht="16.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</row>
    <row r="2772" spans="1:13" ht="16.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</row>
    <row r="2773" spans="1:13" ht="16.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</row>
    <row r="2774" spans="1:13" ht="16.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</row>
    <row r="2775" spans="1:13" ht="16.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</row>
    <row r="2776" spans="1:13" ht="16.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</row>
    <row r="2777" spans="1:13" ht="16.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</row>
    <row r="2778" spans="1:13" ht="16.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</row>
    <row r="2779" spans="1:13" ht="16.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</row>
    <row r="2780" spans="1:13" ht="16.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</row>
    <row r="2781" spans="1:13" ht="16.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</row>
    <row r="2782" spans="1:13" ht="16.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</row>
    <row r="2783" spans="1:13" ht="16.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</row>
    <row r="2784" spans="1:13" ht="16.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</row>
    <row r="2785" spans="1:13" ht="16.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</row>
    <row r="2786" spans="1:13" ht="16.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</row>
    <row r="2787" spans="1:13" ht="16.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</row>
    <row r="2788" spans="1:13" ht="16.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</row>
    <row r="2789" spans="1:13" ht="16.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</row>
    <row r="2790" spans="1:13" ht="16.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</row>
    <row r="2791" spans="1:13" ht="16.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</row>
    <row r="2792" spans="1:13" ht="16.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</row>
    <row r="2793" spans="1:13" ht="16.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</row>
    <row r="2794" spans="1:13" ht="16.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</row>
    <row r="2795" spans="1:13" ht="16.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</row>
    <row r="2796" spans="1:13" ht="16.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</row>
    <row r="2797" spans="1:13" ht="16.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</row>
    <row r="2798" spans="1:13" ht="16.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</row>
    <row r="2799" spans="1:13" ht="16.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</row>
    <row r="2800" spans="1:13" ht="16.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</row>
    <row r="2801" spans="1:13" ht="16.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</row>
    <row r="2802" spans="1:13" ht="16.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</row>
    <row r="2803" spans="1:13" ht="16.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</row>
    <row r="2804" spans="1:13" ht="16.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</row>
    <row r="2805" spans="1:13" ht="16.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</row>
    <row r="2806" spans="1:13" ht="16.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</row>
    <row r="2807" spans="1:13" ht="16.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</row>
    <row r="2808" spans="1:13" ht="16.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</row>
    <row r="2809" spans="1:13" ht="16.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</row>
    <row r="2810" spans="1:13" ht="16.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</row>
    <row r="2811" spans="1:13" ht="16.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</row>
    <row r="2812" spans="1:13" ht="16.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</row>
    <row r="2813" spans="1:13" ht="16.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</row>
    <row r="2814" spans="1:13" ht="16.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</row>
    <row r="2815" spans="1:13" ht="16.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</row>
    <row r="2816" spans="1:13" ht="16.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</row>
    <row r="2817" spans="1:13" ht="16.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</row>
    <row r="2818" spans="1:13" ht="16.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</row>
    <row r="2819" spans="1:13" ht="16.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</row>
    <row r="2820" spans="1:13" ht="16.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</row>
    <row r="2821" spans="1:13" ht="16.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</row>
    <row r="2822" spans="1:13" ht="16.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</row>
    <row r="2823" spans="1:13" ht="16.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</row>
    <row r="2824" spans="1:13" ht="16.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</row>
    <row r="2825" spans="1:13" ht="16.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</row>
    <row r="2826" spans="1:13" ht="16.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</row>
    <row r="2827" spans="1:13" ht="16.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</row>
    <row r="2828" spans="1:13" ht="16.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</row>
    <row r="2829" spans="1:13" ht="16.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</row>
    <row r="2830" spans="1:13" ht="16.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</row>
    <row r="2831" spans="1:13" ht="16.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</row>
    <row r="2832" spans="1:13" ht="16.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</row>
    <row r="2833" spans="1:13" ht="16.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</row>
    <row r="2834" spans="1:13" ht="16.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</row>
    <row r="2835" spans="1:13" ht="16.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</row>
    <row r="2836" spans="1:13" ht="16.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</row>
    <row r="2837" spans="1:13" ht="16.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</row>
    <row r="2838" spans="1:13" ht="16.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</row>
    <row r="2839" spans="1:13" ht="16.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</row>
    <row r="2840" spans="1:13" ht="16.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</row>
    <row r="2841" spans="1:13" ht="16.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</row>
    <row r="2842" spans="1:13" ht="16.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</row>
    <row r="2843" spans="1:13" ht="16.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</row>
    <row r="2844" spans="1:13" ht="16.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</row>
    <row r="2845" spans="1:13" ht="16.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</row>
    <row r="2846" spans="1:13" ht="16.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</row>
    <row r="2847" spans="1:13" ht="16.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</row>
    <row r="2848" spans="1:13" ht="16.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</row>
    <row r="2849" spans="1:13" ht="16.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</row>
    <row r="2850" spans="1:13" ht="16.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</row>
    <row r="2851" spans="1:13" ht="16.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</row>
    <row r="2852" spans="1:13" ht="16.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</row>
    <row r="2853" spans="1:13" ht="16.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</row>
    <row r="2854" spans="1:13" ht="16.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</row>
    <row r="2855" spans="1:13" ht="16.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</row>
    <row r="2856" spans="1:13" ht="16.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</row>
    <row r="2857" spans="1:13" ht="16.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</row>
    <row r="2858" spans="1:13" ht="16.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</row>
    <row r="2859" spans="1:13" ht="16.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</row>
    <row r="2860" spans="1:13" ht="16.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</row>
    <row r="2861" spans="1:13" ht="16.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</row>
    <row r="2862" spans="1:13" ht="16.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</row>
    <row r="2863" spans="1:13" ht="16.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</row>
    <row r="2864" spans="1:13" ht="16.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</row>
    <row r="2865" spans="1:13" ht="16.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</row>
    <row r="2866" spans="1:13" ht="16.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</row>
    <row r="2867" spans="1:13" ht="16.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</row>
    <row r="2868" spans="1:13" ht="16.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</row>
    <row r="2869" spans="1:13" ht="16.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</row>
    <row r="2870" spans="1:13" ht="16.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</row>
    <row r="2871" spans="1:13" ht="16.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</row>
    <row r="2872" spans="1:13" ht="16.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</row>
    <row r="2873" spans="1:13" ht="16.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</row>
    <row r="2874" spans="1:13" ht="16.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</row>
    <row r="2875" spans="1:13" ht="16.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</row>
    <row r="2876" spans="1:13" ht="16.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</row>
    <row r="2877" spans="1:13" ht="16.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</row>
    <row r="2878" spans="1:13" ht="16.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</row>
    <row r="2879" spans="1:13" ht="16.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</row>
    <row r="2880" spans="1:13" ht="16.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</row>
    <row r="2881" spans="1:13" ht="16.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</row>
    <row r="2882" spans="1:13" ht="16.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</row>
    <row r="2883" spans="1:13" ht="16.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</row>
    <row r="2884" spans="1:13" ht="16.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</row>
    <row r="2885" spans="1:13" ht="16.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</row>
    <row r="2886" spans="1:13" ht="16.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</row>
    <row r="2887" spans="1:13" ht="16.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</row>
    <row r="2888" spans="1:13" ht="16.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</row>
    <row r="2889" spans="1:13" ht="16.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</row>
    <row r="2890" spans="1:13" ht="16.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</row>
    <row r="2891" spans="1:13" ht="16.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</row>
    <row r="2892" spans="1:13" ht="16.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</row>
    <row r="2893" spans="1:13" ht="16.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</row>
    <row r="2894" spans="1:13" ht="16.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</row>
    <row r="2895" spans="1:13" ht="16.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</row>
    <row r="2896" spans="1:13" ht="16.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</row>
    <row r="2897" spans="1:13" ht="16.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</row>
    <row r="2898" spans="1:13" ht="16.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</row>
    <row r="2899" spans="1:13" ht="16.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</row>
    <row r="2900" spans="1:13" ht="16.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</row>
    <row r="2901" spans="1:13" ht="16.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</row>
    <row r="2902" spans="1:13" ht="16.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</row>
    <row r="2903" spans="1:13" ht="16.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</row>
    <row r="2904" spans="1:13" ht="16.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</row>
    <row r="2905" spans="1:13" ht="16.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</row>
    <row r="2906" spans="1:13" ht="16.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</row>
    <row r="2907" spans="1:13" ht="16.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</row>
    <row r="2908" spans="1:13" ht="16.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</row>
    <row r="2909" spans="1:13" ht="16.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</row>
    <row r="2910" spans="1:13" ht="16.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</row>
    <row r="2911" spans="1:13" ht="16.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</row>
    <row r="2912" spans="1:13" ht="16.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</row>
    <row r="2913" spans="1:13" ht="16.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</row>
    <row r="2914" spans="1:13" ht="16.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</row>
    <row r="2915" spans="1:13" ht="16.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</row>
    <row r="2916" spans="1:13" ht="16.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</row>
    <row r="2917" spans="1:13" ht="16.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</row>
    <row r="2918" spans="1:13" ht="16.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</row>
    <row r="2919" spans="1:13" ht="16.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</row>
    <row r="2920" spans="1:13" ht="16.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</row>
    <row r="2921" spans="1:13" ht="16.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</row>
    <row r="2922" spans="1:13" ht="16.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</row>
    <row r="2923" spans="1:13" ht="16.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</row>
    <row r="2924" spans="1:13" ht="16.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</row>
    <row r="2925" spans="1:13" ht="16.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</row>
    <row r="2926" spans="1:13" ht="16.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</row>
    <row r="2927" spans="1:13" ht="16.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</row>
    <row r="2928" spans="1:13" ht="16.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</row>
    <row r="2929" spans="1:13" ht="16.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</row>
    <row r="2930" spans="1:13" ht="16.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</row>
    <row r="2931" spans="1:13" ht="16.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</row>
    <row r="2932" spans="1:13" ht="16.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</row>
    <row r="2933" spans="1:13" ht="16.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</row>
    <row r="2934" spans="1:13" ht="16.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</row>
    <row r="2935" spans="1:13" ht="16.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</row>
    <row r="2936" spans="1:13" ht="16.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</row>
    <row r="2937" spans="1:13" ht="16.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</row>
    <row r="2938" spans="1:13" ht="16.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</row>
    <row r="2939" spans="1:13" ht="16.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</row>
    <row r="2940" spans="1:13" ht="16.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</row>
    <row r="2941" spans="1:13" ht="16.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</row>
    <row r="2942" spans="1:13" ht="16.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</row>
    <row r="2943" spans="1:13" ht="16.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</row>
    <row r="2944" spans="1:13" ht="16.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</row>
    <row r="2945" spans="1:13" ht="16.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</row>
    <row r="2946" spans="1:13" ht="16.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</row>
    <row r="2947" spans="1:13" ht="16.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</row>
    <row r="2948" spans="1:13" ht="16.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</row>
    <row r="2949" spans="1:13" ht="16.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</row>
    <row r="2950" spans="1:13" ht="16.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</row>
    <row r="2951" spans="1:13" ht="16.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</row>
    <row r="2952" spans="1:13" ht="16.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</row>
    <row r="2953" spans="1:13" ht="16.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</row>
    <row r="2954" spans="1:13" ht="16.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</row>
    <row r="2955" spans="1:13" ht="16.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</row>
    <row r="2956" spans="1:13" ht="16.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</row>
    <row r="2957" spans="1:13" ht="16.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</row>
    <row r="2958" spans="1:13" ht="16.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</row>
    <row r="2959" spans="1:13" ht="16.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</row>
    <row r="2960" spans="1:13" ht="16.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</row>
    <row r="2961" spans="1:13" ht="16.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</row>
    <row r="2962" spans="1:13" ht="16.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</row>
    <row r="2963" spans="1:13" ht="16.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</row>
    <row r="2964" spans="1:13" ht="16.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</row>
    <row r="2965" spans="1:13" ht="16.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</row>
    <row r="2966" spans="1:13" ht="16.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</row>
    <row r="2967" spans="1:13" ht="16.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</row>
    <row r="2968" spans="1:13" ht="16.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</row>
    <row r="2969" spans="1:13" ht="16.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</row>
    <row r="2970" spans="1:13" ht="16.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</row>
    <row r="2971" spans="1:13" ht="16.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</row>
    <row r="2972" spans="1:13" ht="16.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</row>
    <row r="2973" spans="1:13" ht="16.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</row>
    <row r="2974" spans="1:13" ht="16.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</row>
    <row r="2975" spans="1:13" ht="16.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</row>
    <row r="2976" spans="1:13" ht="16.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</row>
    <row r="2977" spans="1:13" ht="16.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</row>
    <row r="2978" spans="1:13" ht="16.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</row>
    <row r="2979" spans="1:13" ht="16.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</row>
    <row r="2980" spans="1:13" ht="16.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</row>
    <row r="2981" spans="1:13" ht="16.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</row>
    <row r="2982" spans="1:13" ht="16.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</row>
    <row r="2983" spans="1:13" ht="16.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</row>
    <row r="2984" spans="1:13" ht="16.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</row>
    <row r="2985" spans="1:13" ht="16.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</row>
    <row r="2986" spans="1:13" ht="16.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</row>
    <row r="2987" spans="1:13" ht="16.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</row>
    <row r="2988" spans="1:13" ht="16.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</row>
    <row r="2989" spans="1:13" ht="16.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</row>
    <row r="2990" spans="1:13" ht="16.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</row>
    <row r="2991" spans="1:13" ht="16.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</row>
    <row r="2992" spans="1:13" ht="16.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</row>
    <row r="2993" spans="1:13" ht="16.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</row>
    <row r="2994" spans="1:13" ht="16.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</row>
    <row r="2995" spans="1:13" ht="16.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</row>
    <row r="2996" spans="1:13" ht="16.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</row>
    <row r="2997" spans="1:13" ht="16.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</row>
    <row r="2998" spans="1:13" ht="16.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</row>
    <row r="2999" spans="1:13" ht="16.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</row>
    <row r="3000" spans="1:13" ht="16.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</row>
    <row r="3001" spans="1:13" ht="16.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</row>
    <row r="3002" spans="1:13" ht="16.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</row>
    <row r="3003" spans="1:13" ht="16.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</row>
    <row r="3004" spans="1:13" ht="16.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</row>
    <row r="3005" spans="1:13" ht="16.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</row>
    <row r="3006" spans="1:13" ht="16.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</row>
    <row r="3007" spans="1:13" ht="16.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</row>
    <row r="3008" spans="1:13" ht="16.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</row>
    <row r="3009" spans="1:13" ht="16.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</row>
    <row r="3010" spans="1:13" ht="16.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</row>
    <row r="3011" spans="1:13" ht="16.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</row>
    <row r="3012" spans="1:13" ht="16.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</row>
    <row r="3013" spans="1:13" ht="16.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</row>
    <row r="3014" spans="1:13" ht="16.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</row>
    <row r="3015" spans="1:13" ht="16.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</row>
    <row r="3016" spans="1:13" ht="16.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</row>
    <row r="3017" spans="1:13" ht="16.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</row>
    <row r="3018" spans="1:13" ht="16.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</row>
    <row r="3019" spans="1:13" ht="16.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</row>
    <row r="3020" spans="1:13" ht="16.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</row>
    <row r="3021" spans="1:13" ht="16.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</row>
    <row r="3022" spans="1:13" ht="16.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</row>
    <row r="3023" spans="1:13" ht="16.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</row>
    <row r="3024" spans="1:13" ht="16.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</row>
    <row r="3025" spans="1:13" ht="16.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</row>
    <row r="3026" spans="1:13" ht="16.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</row>
    <row r="3027" spans="1:13" ht="16.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</row>
    <row r="3028" spans="1:13" ht="16.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</row>
    <row r="3029" spans="1:13" ht="16.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</row>
    <row r="3030" spans="1:13" ht="16.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</row>
    <row r="3031" spans="1:13" ht="16.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</row>
    <row r="3032" spans="1:13" ht="16.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</row>
    <row r="3033" spans="1:13" ht="16.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</row>
    <row r="3034" spans="1:13" ht="16.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</row>
    <row r="3035" spans="1:13" ht="16.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</row>
    <row r="3036" spans="1:13" ht="16.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</row>
    <row r="3037" spans="1:13" ht="16.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</row>
    <row r="3038" spans="1:13" ht="16.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</row>
    <row r="3039" spans="1:13" ht="16.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</row>
    <row r="3040" spans="1:13" ht="16.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</row>
    <row r="3041" spans="1:13" ht="16.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</row>
    <row r="3042" spans="1:13" ht="16.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</row>
    <row r="3043" spans="1:13" ht="16.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</row>
    <row r="3044" spans="1:13" ht="16.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</row>
    <row r="3045" spans="1:13" ht="16.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</row>
    <row r="3046" spans="1:13" ht="16.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</row>
    <row r="3047" spans="1:13" ht="16.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</row>
    <row r="3048" spans="1:13" ht="16.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</row>
    <row r="3049" spans="1:13" ht="16.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</row>
    <row r="3050" spans="1:13" ht="16.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</row>
    <row r="3051" spans="1:13" ht="16.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</row>
    <row r="3052" spans="1:13" ht="16.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</row>
    <row r="3053" spans="1:13" ht="16.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</row>
    <row r="3054" spans="1:13" ht="16.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</row>
    <row r="3055" spans="1:13" ht="16.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</row>
    <row r="3056" spans="1:13" ht="16.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</row>
    <row r="3057" spans="1:13" ht="16.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</row>
    <row r="3058" spans="1:13" ht="16.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</row>
    <row r="3059" spans="1:13" ht="16.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</row>
    <row r="3060" spans="1:13" ht="16.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</row>
    <row r="3061" spans="1:13" ht="16.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</row>
    <row r="3062" spans="1:13" ht="16.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</row>
    <row r="3063" spans="1:13" ht="16.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</row>
    <row r="3064" spans="1:13" ht="16.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</row>
    <row r="3065" spans="1:13" ht="16.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</row>
    <row r="3066" spans="1:13" ht="16.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</row>
    <row r="3067" spans="1:13" ht="16.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</row>
    <row r="3068" spans="1:13" ht="16.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</row>
    <row r="3069" spans="1:13" ht="16.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</row>
    <row r="3070" spans="1:13" ht="16.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</row>
    <row r="3071" spans="1:13" ht="16.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</row>
    <row r="3072" spans="1:13" ht="16.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</row>
    <row r="3073" spans="1:13" ht="16.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</row>
    <row r="3074" spans="1:13" ht="16.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</row>
    <row r="3075" spans="1:13" ht="16.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</row>
    <row r="3076" spans="1:13" ht="16.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</row>
    <row r="3077" spans="1:13" ht="16.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</row>
    <row r="3078" spans="1:13" ht="16.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</row>
    <row r="3079" spans="1:13" ht="16.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</row>
    <row r="3080" spans="1:13" ht="16.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</row>
    <row r="3081" spans="1:13" ht="16.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</row>
    <row r="3082" spans="1:13" ht="16.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</row>
    <row r="3083" spans="1:13" ht="16.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</row>
    <row r="3084" spans="1:13" ht="16.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</row>
    <row r="3085" spans="1:13" ht="16.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</row>
    <row r="3086" spans="1:13" ht="16.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</row>
    <row r="3087" spans="1:13" ht="16.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</row>
    <row r="3088" spans="1:13" ht="16.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</row>
    <row r="3089" spans="1:13" ht="16.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</row>
    <row r="3090" spans="1:13" ht="16.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</row>
    <row r="3091" spans="1:13" ht="16.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</row>
    <row r="3092" spans="1:13" ht="16.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</row>
    <row r="3093" spans="1:13" ht="16.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</row>
    <row r="3094" spans="1:13" ht="16.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</row>
    <row r="3095" spans="1:13" ht="16.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</row>
    <row r="3096" spans="1:13" ht="16.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</row>
    <row r="3097" spans="1:13" ht="16.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</row>
    <row r="3098" spans="1:13" ht="16.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</row>
    <row r="3099" spans="1:13" ht="16.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</row>
    <row r="3100" spans="1:13" ht="16.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</row>
    <row r="3101" spans="1:13" ht="16.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</row>
    <row r="3102" spans="1:13" ht="16.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</row>
    <row r="3103" spans="1:13" ht="16.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</row>
    <row r="3104" spans="1:13" ht="16.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</row>
    <row r="3105" spans="1:13" ht="16.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</row>
    <row r="3106" spans="1:13" ht="16.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</row>
    <row r="3107" spans="1:13" ht="16.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</row>
    <row r="3108" spans="1:13" ht="16.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</row>
    <row r="3109" spans="1:13" ht="16.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</row>
    <row r="3110" spans="1:13" ht="16.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</row>
    <row r="3111" spans="1:13" ht="16.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</row>
    <row r="3112" spans="1:13" ht="16.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</row>
    <row r="3113" spans="1:13" ht="16.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</row>
    <row r="3114" spans="1:13" ht="16.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</row>
    <row r="3115" spans="1:13" ht="16.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</row>
    <row r="3116" spans="1:13" ht="16.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</row>
    <row r="3117" spans="1:13" ht="16.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</row>
    <row r="3118" spans="1:13" ht="16.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</row>
    <row r="3119" spans="1:13" ht="16.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</row>
    <row r="3120" spans="1:13" ht="16.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</row>
    <row r="3121" spans="1:13" ht="16.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</row>
    <row r="3122" spans="1:13" ht="16.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</row>
    <row r="3123" spans="1:13" ht="16.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</row>
    <row r="3124" spans="1:13" ht="16.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</row>
    <row r="3125" spans="1:13" ht="16.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</row>
    <row r="3126" spans="1:13" ht="16.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</row>
    <row r="3127" spans="1:13" ht="16.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</row>
    <row r="3128" spans="1:13" ht="16.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</row>
    <row r="3129" spans="1:13" ht="16.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</row>
    <row r="3130" spans="1:13" ht="16.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</row>
    <row r="3131" spans="1:13" ht="16.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</row>
    <row r="3132" spans="1:13" ht="16.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</row>
    <row r="3133" spans="1:13" ht="16.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</row>
    <row r="3134" spans="1:13" ht="16.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</row>
    <row r="3135" spans="1:13" ht="16.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</row>
    <row r="3136" spans="1:13" ht="16.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</row>
    <row r="3137" spans="1:13" ht="16.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</row>
    <row r="3138" spans="1:13" ht="16.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</row>
    <row r="3139" spans="1:13" ht="16.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</row>
    <row r="3140" spans="1:13" ht="16.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</row>
    <row r="3141" spans="1:13" ht="16.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</row>
    <row r="3142" spans="1:13" ht="16.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</row>
    <row r="3143" spans="1:13" ht="16.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</row>
    <row r="3144" spans="1:13" ht="16.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</row>
    <row r="3145" spans="1:13" ht="16.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</row>
    <row r="3146" spans="1:13" ht="16.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</row>
    <row r="3147" spans="1:13" ht="16.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</row>
    <row r="3148" spans="1:13" ht="16.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</row>
    <row r="3149" spans="1:13" ht="16.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</row>
    <row r="3150" spans="1:13" ht="16.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</row>
    <row r="3151" spans="1:13" ht="16.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</row>
    <row r="3152" spans="1:13" ht="16.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</row>
    <row r="3153" spans="1:13" ht="16.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</row>
    <row r="3154" spans="1:13" ht="16.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</row>
    <row r="3155" spans="1:13" ht="16.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</row>
    <row r="3156" spans="1:13" ht="16.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</row>
    <row r="3157" spans="1:13" ht="16.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</row>
    <row r="3158" spans="1:13" ht="16.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</row>
    <row r="3159" spans="1:13" ht="16.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</row>
    <row r="3160" spans="1:13" ht="16.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</row>
    <row r="3161" spans="1:13" ht="16.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</row>
    <row r="3162" spans="1:13" ht="16.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</row>
    <row r="3163" spans="1:13" ht="16.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</row>
    <row r="3164" spans="1:13" ht="16.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</row>
    <row r="3165" spans="1:13" ht="16.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</row>
    <row r="3166" spans="1:13" ht="16.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</row>
    <row r="3167" spans="1:13" ht="16.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</row>
    <row r="3168" spans="1:13" ht="16.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</row>
    <row r="3169" spans="1:13" ht="16.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</row>
    <row r="3170" spans="1:13" ht="16.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</row>
    <row r="3171" spans="1:13" ht="16.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</row>
    <row r="3172" spans="1:13" ht="16.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</row>
    <row r="3173" spans="1:13" ht="16.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</row>
    <row r="3174" spans="1:13" ht="16.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</row>
    <row r="3175" spans="1:13" ht="16.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</row>
    <row r="3176" spans="1:13" ht="16.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</row>
    <row r="3177" spans="1:13" ht="16.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</row>
    <row r="3178" spans="1:13" ht="16.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</row>
    <row r="3179" spans="1:13" ht="16.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</row>
    <row r="3180" spans="1:13" ht="16.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</row>
    <row r="3181" spans="1:13" ht="16.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</row>
    <row r="3182" spans="1:13" ht="16.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</row>
    <row r="3183" spans="1:13" ht="16.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</row>
    <row r="3184" spans="1:13" ht="16.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</row>
    <row r="3185" spans="1:13" ht="16.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</row>
    <row r="3186" spans="1:13" ht="16.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</row>
    <row r="3187" spans="1:13" ht="16.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</row>
    <row r="3188" spans="1:13" ht="16.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</row>
    <row r="3189" spans="1:13" ht="16.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</row>
    <row r="3190" spans="1:13" ht="16.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</row>
    <row r="3191" spans="1:13" ht="16.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</row>
    <row r="3192" spans="1:13" ht="16.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</row>
    <row r="3193" spans="1:13" ht="16.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</row>
    <row r="3194" spans="1:13" ht="16.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</row>
    <row r="3195" spans="1:13" ht="16.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</row>
    <row r="3196" spans="1:13" ht="16.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</row>
    <row r="3197" spans="1:13" ht="16.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</row>
    <row r="3198" spans="1:13" ht="16.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</row>
    <row r="3199" spans="1:13" ht="16.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</row>
    <row r="3200" spans="1:13" ht="16.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</row>
    <row r="3201" spans="1:13" ht="16.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</row>
    <row r="3202" spans="1:13" ht="16.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</row>
    <row r="3203" spans="1:13" ht="16.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</row>
    <row r="3204" spans="1:13" ht="16.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</row>
    <row r="3205" spans="1:13" ht="16.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</row>
    <row r="3206" spans="1:13" ht="16.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</row>
    <row r="3207" spans="1:13" ht="16.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</row>
    <row r="3208" spans="1:13" ht="16.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</row>
    <row r="3209" spans="1:13" ht="16.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</row>
    <row r="3210" spans="1:13" ht="16.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</row>
    <row r="3211" spans="1:13" ht="16.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</row>
    <row r="3212" spans="1:13" ht="16.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</row>
    <row r="3213" spans="1:13" ht="16.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</row>
    <row r="3214" spans="1:13" ht="16.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</row>
    <row r="3215" spans="1:13" ht="16.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</row>
    <row r="3216" spans="1:13" ht="16.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</row>
    <row r="3217" spans="1:13" ht="16.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</row>
    <row r="3218" spans="1:13" ht="16.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</row>
    <row r="3219" spans="1:13" ht="16.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</row>
    <row r="3220" spans="1:13" ht="16.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</row>
    <row r="3221" spans="1:13" ht="16.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</row>
    <row r="3222" spans="1:13" ht="16.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</row>
    <row r="3223" spans="1:13" ht="16.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</row>
    <row r="3224" spans="1:13" ht="16.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</row>
    <row r="3225" spans="1:13" ht="16.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</row>
    <row r="3226" spans="1:13" ht="16.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</row>
    <row r="3227" spans="1:13" ht="16.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</row>
    <row r="3228" spans="1:13" ht="16.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</row>
    <row r="3229" spans="1:13" ht="16.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</row>
    <row r="3230" spans="1:13" ht="16.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</row>
    <row r="3231" spans="1:13" ht="16.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</row>
    <row r="3232" spans="1:13" ht="16.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</row>
    <row r="3233" spans="1:13" ht="16.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</row>
    <row r="3234" spans="1:13" ht="16.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</row>
    <row r="3235" spans="1:13" ht="16.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</row>
    <row r="3236" spans="1:13" ht="16.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</row>
    <row r="3237" spans="1:13" ht="16.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</row>
    <row r="3238" spans="1:13" ht="16.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</row>
    <row r="3239" spans="1:13" ht="16.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</row>
    <row r="3240" spans="1:13" ht="16.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</row>
    <row r="3241" spans="1:13" ht="16.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</row>
    <row r="3242" spans="1:13" ht="16.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</row>
    <row r="3243" spans="1:13" ht="16.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</row>
    <row r="3244" spans="1:13" ht="16.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</row>
    <row r="3245" spans="1:13" ht="16.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</row>
    <row r="3246" spans="1:13" ht="16.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</row>
    <row r="3247" spans="1:13" ht="16.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</row>
    <row r="3248" spans="1:13" ht="16.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</row>
    <row r="3249" spans="1:13" ht="16.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</row>
    <row r="3250" spans="1:13" ht="16.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</row>
    <row r="3251" spans="1:13" ht="16.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</row>
    <row r="3252" spans="1:13" ht="16.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</row>
    <row r="3253" spans="1:13" ht="16.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</row>
    <row r="3254" spans="1:13" ht="16.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</row>
    <row r="3255" spans="1:13" ht="16.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</row>
    <row r="3256" spans="1:13" ht="16.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</row>
    <row r="3257" spans="1:13" ht="16.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</row>
    <row r="3258" spans="1:13" ht="16.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</row>
    <row r="3259" spans="1:13" ht="16.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</row>
    <row r="3260" spans="1:13" ht="16.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</row>
    <row r="3261" spans="1:13" ht="16.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</row>
    <row r="3262" spans="1:13" ht="16.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</row>
    <row r="3263" spans="1:13" ht="16.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</row>
    <row r="3264" spans="1:13" ht="16.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</row>
    <row r="3265" spans="1:13" ht="16.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</row>
    <row r="3266" spans="1:13" ht="16.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</row>
    <row r="3267" spans="1:13" ht="16.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</row>
    <row r="3268" spans="1:13" ht="16.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</row>
    <row r="3269" spans="1:13" ht="16.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</row>
    <row r="3270" spans="1:13" ht="16.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</row>
    <row r="3271" spans="1:13" ht="16.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</row>
    <row r="3272" spans="1:13" ht="16.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</row>
    <row r="3273" spans="1:13" ht="16.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</row>
    <row r="3274" spans="1:13" ht="16.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</row>
    <row r="3275" spans="1:13" ht="16.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</row>
    <row r="3276" spans="1:13" ht="16.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</row>
    <row r="3277" spans="1:13" ht="16.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</row>
    <row r="3278" spans="1:13" ht="16.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</row>
    <row r="3279" spans="1:13" ht="16.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</row>
    <row r="3280" spans="1:13" ht="16.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</row>
    <row r="3281" spans="1:13" ht="16.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</row>
    <row r="3282" spans="1:13" ht="16.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</row>
    <row r="3283" spans="1:13" ht="16.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</row>
    <row r="3284" spans="1:13" ht="16.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</row>
    <row r="3285" spans="1:13" ht="16.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</row>
    <row r="3286" spans="1:13" ht="16.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</row>
    <row r="3287" spans="1:13" ht="16.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</row>
    <row r="3288" spans="1:13" ht="16.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</row>
    <row r="3289" spans="1:13" ht="16.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</row>
    <row r="3290" spans="1:13" ht="16.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</row>
    <row r="3291" spans="1:13" ht="16.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</row>
    <row r="3292" spans="1:13" ht="16.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</row>
    <row r="3293" spans="1:13" ht="16.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</row>
    <row r="3294" spans="1:13" ht="16.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</row>
    <row r="3295" spans="1:13" ht="16.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</row>
    <row r="3296" spans="1:13" ht="16.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</row>
    <row r="3297" spans="1:13" ht="16.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</row>
    <row r="3298" spans="1:13" ht="16.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</row>
    <row r="3299" spans="1:13" ht="16.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</row>
    <row r="3300" spans="1:13" ht="16.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</row>
    <row r="3301" spans="1:13" ht="16.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</row>
    <row r="3302" spans="1:13" ht="16.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</row>
    <row r="3303" spans="1:13" ht="16.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</row>
    <row r="3304" spans="1:13" ht="16.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</row>
    <row r="3305" spans="1:13" ht="16.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</row>
    <row r="3306" spans="1:13" ht="16.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</row>
    <row r="3307" spans="1:13" ht="16.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</row>
    <row r="3308" spans="1:13" ht="16.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</row>
    <row r="3309" spans="1:13" ht="16.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</row>
    <row r="3310" spans="1:13" ht="16.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</row>
    <row r="3311" spans="1:13" ht="16.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</row>
    <row r="3312" spans="1:13" ht="16.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</row>
    <row r="3313" spans="1:13" ht="16.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</row>
    <row r="3314" spans="1:13" ht="16.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</row>
    <row r="3315" spans="1:13" ht="16.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</row>
    <row r="3316" spans="1:13" ht="16.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</row>
    <row r="3317" spans="1:13" ht="16.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</row>
    <row r="3318" spans="1:13" ht="16.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</row>
    <row r="3319" spans="1:13" ht="16.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</row>
    <row r="3320" spans="1:13" ht="16.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</row>
    <row r="3321" spans="1:13" ht="16.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</row>
    <row r="3322" spans="1:13" ht="16.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</row>
    <row r="3323" spans="1:13" ht="16.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</row>
    <row r="3324" spans="1:13" ht="16.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</row>
    <row r="3325" spans="1:13" ht="16.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</row>
    <row r="3326" spans="1:13" ht="16.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</row>
    <row r="3327" spans="1:13" ht="16.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</row>
    <row r="3328" spans="1:13" ht="16.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</row>
    <row r="3329" spans="1:13" ht="16.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</row>
    <row r="3330" spans="1:13" ht="16.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</row>
    <row r="3331" spans="1:13" ht="16.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</row>
    <row r="3332" spans="1:13" ht="16.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</row>
    <row r="3333" spans="1:13" ht="16.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</row>
    <row r="3334" spans="1:13" ht="16.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</row>
    <row r="3335" spans="1:13" ht="16.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</row>
    <row r="3336" spans="1:13" ht="16.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</row>
    <row r="3337" spans="1:13" ht="16.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</row>
    <row r="3338" spans="1:13" ht="16.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</row>
    <row r="3339" spans="1:13" ht="16.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</row>
    <row r="3340" spans="1:13" ht="16.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</row>
    <row r="3341" spans="1:13" ht="16.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</row>
    <row r="3342" spans="1:13" ht="16.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</row>
    <row r="3343" spans="1:13" ht="16.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</row>
    <row r="3344" spans="1:13" ht="16.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</row>
    <row r="3345" spans="1:13" ht="16.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</row>
    <row r="3346" spans="1:13" ht="16.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</row>
    <row r="3347" spans="1:13" ht="16.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</row>
    <row r="3348" spans="1:13" ht="16.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</row>
    <row r="3349" spans="1:13" ht="16.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</row>
    <row r="3350" spans="1:13" ht="16.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</row>
    <row r="3351" spans="1:13" ht="16.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</row>
    <row r="3352" spans="1:13" ht="16.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</row>
    <row r="3353" spans="1:13" ht="16.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</row>
    <row r="3354" spans="1:13" ht="16.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</row>
    <row r="3355" spans="1:13" ht="16.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</row>
    <row r="3356" spans="1:13" ht="16.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</row>
    <row r="3357" spans="1:13" ht="16.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</row>
    <row r="3358" spans="1:13" ht="16.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</row>
    <row r="3359" spans="1:13" ht="16.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</row>
    <row r="3360" spans="1:13" ht="16.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</row>
    <row r="3361" spans="1:13" ht="16.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</row>
    <row r="3362" spans="1:13" ht="16.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</row>
    <row r="3363" spans="1:13" ht="16.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</row>
    <row r="3364" spans="1:13" ht="16.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</row>
    <row r="3365" spans="1:13" ht="16.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</row>
    <row r="3366" spans="1:13" ht="16.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</row>
    <row r="3367" spans="1:13" ht="16.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</row>
    <row r="3368" spans="1:13" ht="16.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</row>
    <row r="3369" spans="1:13" ht="16.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</row>
    <row r="3370" spans="1:13" ht="16.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</row>
    <row r="3371" spans="1:13" ht="16.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</row>
    <row r="3372" spans="1:13" ht="16.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</row>
    <row r="3373" spans="1:13" ht="16.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</row>
    <row r="3374" spans="1:13" ht="16.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</row>
    <row r="3375" spans="1:13" ht="16.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</row>
    <row r="3376" spans="1:13" ht="16.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</row>
    <row r="3377" spans="1:13" ht="16.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</row>
    <row r="3378" spans="1:13" ht="16.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</row>
    <row r="3379" spans="1:13" ht="16.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</row>
    <row r="3380" spans="1:13" ht="16.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</row>
    <row r="3381" spans="1:13" ht="16.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</row>
    <row r="3382" spans="1:13" ht="16.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</row>
    <row r="3383" spans="1:13" ht="16.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</row>
    <row r="3384" spans="1:13" ht="16.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</row>
    <row r="3385" spans="1:13" ht="16.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</row>
    <row r="3386" spans="1:13" ht="16.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</row>
    <row r="3387" spans="1:13" ht="16.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</row>
    <row r="3388" spans="1:13" ht="16.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</row>
    <row r="3389" spans="1:13" ht="16.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</row>
    <row r="3390" spans="1:13" ht="16.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</row>
    <row r="3391" spans="1:13" ht="16.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</row>
    <row r="3392" spans="1:13" ht="16.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</row>
    <row r="3393" spans="1:13" ht="16.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</row>
    <row r="3394" spans="1:13" ht="16.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</row>
    <row r="3395" spans="1:13" ht="16.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</row>
    <row r="3396" spans="1:13" ht="16.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</row>
    <row r="3397" spans="1:13" ht="16.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</row>
    <row r="3398" spans="1:13" ht="16.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</row>
    <row r="3399" spans="1:13" ht="16.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</row>
    <row r="3400" spans="1:13" ht="16.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</row>
    <row r="3401" spans="1:13" ht="16.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</row>
    <row r="3402" spans="1:13" ht="16.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</row>
    <row r="3403" spans="1:13" ht="16.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</row>
    <row r="3404" spans="1:13" ht="16.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</row>
    <row r="3405" spans="1:13" ht="16.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</row>
    <row r="3406" spans="1:13" ht="16.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</row>
    <row r="3407" spans="1:13" ht="16.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</row>
    <row r="3408" spans="1:13" ht="16.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</row>
    <row r="3409" spans="1:13" ht="16.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</row>
    <row r="3410" spans="1:13" ht="16.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</row>
    <row r="3411" spans="1:13" ht="16.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</row>
    <row r="3412" spans="1:13" ht="16.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</row>
    <row r="3413" spans="1:13" ht="16.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</row>
    <row r="3414" spans="1:13" ht="16.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</row>
    <row r="3415" spans="1:13" ht="16.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</row>
    <row r="3416" spans="1:13" ht="16.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</row>
    <row r="3417" spans="1:13" ht="16.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</row>
    <row r="3418" spans="1:13" ht="16.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</row>
    <row r="3419" spans="1:13" ht="16.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</row>
    <row r="3420" spans="1:13" ht="16.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</row>
    <row r="3421" spans="1:13" ht="16.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</row>
    <row r="3422" spans="1:13" ht="16.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3" ht="16.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3" ht="16.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ht="16.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ht="16.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ht="16.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ht="16.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ht="16.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ht="16.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ht="16.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ht="16.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ht="16.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ht="16.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ht="16.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ht="16.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ht="16.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ht="16.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ht="16.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ht="16.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ht="16.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ht="16.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ht="16.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ht="16.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ht="16.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ht="16.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ht="16.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ht="16.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ht="16.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ht="16.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ht="16.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ht="16.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ht="16.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ht="16.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ht="16.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ht="16.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ht="16.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ht="16.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ht="16.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ht="16.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ht="16.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ht="16.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ht="16.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ht="16.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ht="16.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ht="16.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ht="16.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ht="16.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ht="16.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ht="16.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ht="16.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ht="16.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ht="16.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ht="16.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ht="16.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ht="16.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ht="16.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ht="16.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ht="16.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ht="16.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ht="16.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ht="16.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ht="16.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ht="16.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ht="16.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ht="16.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ht="16.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ht="16.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ht="16.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ht="16.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ht="16.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ht="16.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ht="16.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ht="16.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ht="16.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ht="16.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ht="16.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ht="16.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ht="16.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ht="16.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ht="16.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ht="16.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ht="16.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ht="16.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ht="16.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ht="16.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ht="16.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ht="16.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ht="16.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ht="16.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ht="16.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ht="16.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ht="16.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ht="16.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ht="16.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ht="16.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ht="16.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ht="16.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ht="16.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ht="16.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ht="16.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ht="16.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ht="16.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ht="16.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ht="16.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ht="16.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ht="16.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ht="16.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ht="16.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ht="16.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ht="16.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ht="16.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ht="16.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ht="16.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ht="16.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ht="16.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ht="16.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ht="16.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ht="16.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ht="16.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ht="16.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ht="16.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ht="16.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ht="16.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ht="16.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ht="16.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ht="16.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ht="16.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ht="16.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ht="16.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ht="16.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ht="16.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ht="16.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ht="16.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ht="16.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ht="16.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ht="16.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ht="16.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ht="16.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ht="16.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ht="16.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ht="16.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ht="16.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ht="16.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ht="16.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ht="16.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ht="16.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ht="16.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ht="16.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ht="16.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ht="16.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ht="16.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ht="16.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ht="16.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ht="16.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ht="16.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ht="16.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ht="16.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ht="16.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ht="16.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ht="16.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ht="16.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ht="16.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ht="16.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ht="16.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ht="16.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ht="16.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ht="16.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ht="16.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ht="16.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ht="16.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ht="16.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ht="16.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ht="16.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ht="16.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ht="16.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ht="16.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ht="16.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ht="16.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ht="16.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ht="16.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ht="16.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ht="16.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ht="16.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ht="16.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ht="16.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ht="16.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ht="16.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ht="16.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ht="16.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ht="16.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ht="16.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ht="16.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ht="16.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ht="16.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ht="16.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ht="16.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ht="16.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ht="16.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ht="16.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ht="16.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ht="16.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ht="16.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ht="16.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ht="16.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ht="16.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ht="16.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ht="16.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ht="16.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ht="16.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ht="16.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ht="16.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ht="16.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ht="16.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ht="16.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ht="16.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ht="16.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ht="16.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ht="16.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ht="16.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ht="16.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ht="16.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ht="16.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ht="16.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ht="16.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ht="16.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ht="16.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ht="16.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ht="16.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ht="16.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ht="16.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ht="16.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ht="16.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ht="16.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ht="16.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ht="16.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ht="16.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ht="16.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ht="16.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ht="16.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ht="16.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ht="16.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ht="16.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ht="16.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ht="16.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ht="16.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ht="16.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ht="16.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ht="16.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ht="16.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ht="16.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ht="16.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ht="16.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ht="16.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ht="16.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ht="16.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ht="16.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ht="16.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ht="16.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ht="16.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ht="16.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ht="16.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ht="16.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ht="16.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ht="16.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ht="16.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ht="16.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ht="16.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ht="16.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ht="16.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ht="16.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ht="16.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ht="16.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ht="16.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ht="16.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ht="16.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ht="16.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ht="16.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ht="16.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ht="16.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ht="16.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ht="16.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ht="16.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ht="16.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ht="16.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ht="16.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ht="16.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ht="16.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ht="16.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ht="16.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ht="16.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ht="16.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ht="16.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ht="16.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ht="16.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ht="16.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ht="16.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ht="16.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ht="16.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ht="16.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ht="16.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ht="16.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ht="16.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ht="16.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ht="16.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ht="16.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ht="16.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ht="16.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ht="16.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ht="16.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ht="16.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ht="16.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ht="16.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ht="16.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ht="16.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ht="16.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ht="16.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ht="16.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ht="16.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ht="16.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ht="16.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ht="16.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ht="16.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ht="16.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ht="16.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ht="16.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ht="16.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ht="16.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ht="16.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ht="16.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ht="16.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ht="16.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ht="16.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ht="16.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ht="16.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ht="16.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ht="16.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ht="16.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ht="16.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ht="16.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ht="16.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ht="16.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ht="16.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ht="16.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ht="16.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ht="16.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ht="16.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ht="16.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ht="16.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ht="16.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ht="16.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ht="16.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ht="16.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ht="16.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ht="16.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ht="16.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ht="16.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ht="16.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ht="16.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ht="16.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ht="16.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ht="16.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ht="16.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ht="16.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ht="16.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ht="16.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ht="16.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ht="16.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ht="16.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ht="16.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ht="16.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ht="16.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ht="16.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ht="16.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ht="16.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ht="16.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ht="16.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ht="16.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ht="16.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ht="16.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ht="16.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ht="16.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ht="16.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ht="16.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ht="16.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ht="16.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ht="16.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ht="16.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ht="16.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ht="16.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ht="16.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ht="16.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ht="16.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ht="16.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ht="16.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ht="16.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ht="16.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ht="16.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ht="16.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ht="16.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ht="16.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ht="16.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ht="16.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ht="16.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ht="16.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ht="16.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ht="16.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ht="16.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ht="16.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ht="16.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ht="16.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ht="16.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ht="16.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ht="16.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ht="16.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ht="16.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ht="16.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ht="16.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ht="16.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ht="16.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ht="16.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ht="16.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ht="16.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ht="16.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ht="16.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ht="16.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ht="16.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ht="16.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ht="16.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ht="16.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ht="16.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ht="16.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ht="16.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ht="16.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ht="16.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ht="16.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ht="16.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ht="16.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ht="16.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ht="16.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ht="16.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ht="16.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ht="16.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ht="16.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ht="16.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ht="16.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ht="16.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ht="16.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ht="16.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ht="16.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ht="16.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ht="16.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ht="16.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ht="16.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ht="16.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ht="16.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ht="16.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ht="16.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ht="16.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ht="16.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ht="16.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ht="16.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ht="16.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ht="16.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ht="16.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ht="16.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ht="16.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ht="16.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ht="16.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ht="16.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ht="16.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ht="16.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ht="16.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ht="16.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ht="16.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ht="16.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ht="16.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ht="16.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ht="16.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ht="16.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ht="16.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ht="16.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ht="16.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ht="16.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ht="16.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2" ht="16.5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16.5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16.5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16.5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16.5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16.5">
      <c r="A3911"/>
      <c r="B3911"/>
      <c r="C3911"/>
      <c r="D3911"/>
      <c r="E3911"/>
      <c r="F3911"/>
      <c r="G3911"/>
      <c r="H3911"/>
      <c r="I3911"/>
      <c r="J3911"/>
      <c r="K3911"/>
      <c r="L3911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3:O4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3.421875" style="393" customWidth="1"/>
    <col min="2" max="2" width="15.57421875" style="0" customWidth="1"/>
    <col min="3" max="3" width="12.421875" style="0" bestFit="1" customWidth="1"/>
    <col min="4" max="4" width="11.140625" style="0" bestFit="1" customWidth="1"/>
    <col min="5" max="5" width="15.421875" style="0" bestFit="1" customWidth="1"/>
    <col min="6" max="6" width="18.57421875" style="0" bestFit="1" customWidth="1"/>
    <col min="7" max="7" width="13.28125" style="0" bestFit="1" customWidth="1"/>
    <col min="8" max="8" width="14.421875" style="0" bestFit="1" customWidth="1"/>
    <col min="9" max="9" width="15.57421875" style="0" bestFit="1" customWidth="1"/>
    <col min="10" max="10" width="16.8515625" style="0" bestFit="1" customWidth="1"/>
    <col min="11" max="11" width="15.28125" style="0" bestFit="1" customWidth="1"/>
    <col min="12" max="12" width="14.7109375" style="0" bestFit="1" customWidth="1"/>
    <col min="13" max="13" width="15.57421875" style="0" bestFit="1" customWidth="1"/>
    <col min="14" max="14" width="16.8515625" style="0" bestFit="1" customWidth="1"/>
    <col min="15" max="15" width="15.57421875" style="0" bestFit="1" customWidth="1"/>
    <col min="16" max="16" width="16.8515625" style="0" bestFit="1" customWidth="1"/>
    <col min="17" max="17" width="12.28125" style="0" bestFit="1" customWidth="1"/>
    <col min="18" max="18" width="16.8515625" style="0" bestFit="1" customWidth="1"/>
    <col min="19" max="19" width="16.8515625" style="0" customWidth="1"/>
    <col min="20" max="20" width="15.57421875" style="0" customWidth="1"/>
    <col min="21" max="21" width="16.8515625" style="0" bestFit="1" customWidth="1"/>
    <col min="22" max="22" width="20.28125" style="0" customWidth="1"/>
    <col min="23" max="23" width="15.7109375" style="0" customWidth="1"/>
    <col min="24" max="24" width="16.8515625" style="0" customWidth="1"/>
    <col min="25" max="25" width="20.28125" style="0" bestFit="1" customWidth="1"/>
    <col min="26" max="26" width="15.57421875" style="0" bestFit="1" customWidth="1"/>
  </cols>
  <sheetData>
    <row r="3" spans="1:2" ht="14.25">
      <c r="A3" s="392" t="s">
        <v>34</v>
      </c>
      <c r="B3" s="2" t="s">
        <v>22</v>
      </c>
    </row>
    <row r="4" spans="2:15" ht="14.25">
      <c r="B4" t="s">
        <v>19</v>
      </c>
      <c r="F4" t="s">
        <v>97</v>
      </c>
      <c r="G4" t="s">
        <v>17</v>
      </c>
      <c r="J4" t="s">
        <v>98</v>
      </c>
      <c r="K4" t="s">
        <v>108</v>
      </c>
      <c r="L4" t="s">
        <v>112</v>
      </c>
      <c r="M4" t="s">
        <v>91</v>
      </c>
      <c r="N4" t="s">
        <v>149</v>
      </c>
      <c r="O4" t="s">
        <v>21</v>
      </c>
    </row>
    <row r="5" spans="1:13" ht="14.25">
      <c r="A5" s="392" t="s">
        <v>20</v>
      </c>
      <c r="B5" t="s">
        <v>106</v>
      </c>
      <c r="C5" t="s">
        <v>3</v>
      </c>
      <c r="D5" t="s">
        <v>71</v>
      </c>
      <c r="E5" t="s">
        <v>4</v>
      </c>
      <c r="G5" t="s">
        <v>113</v>
      </c>
      <c r="H5" t="s">
        <v>2</v>
      </c>
      <c r="I5" t="s">
        <v>1</v>
      </c>
      <c r="K5" t="s">
        <v>94</v>
      </c>
      <c r="M5" t="s">
        <v>92</v>
      </c>
    </row>
    <row r="6" spans="1:15" ht="14.25">
      <c r="A6" s="381" t="s">
        <v>14</v>
      </c>
      <c r="B6" s="143">
        <v>5050</v>
      </c>
      <c r="C6" s="143"/>
      <c r="D6" s="143"/>
      <c r="E6" s="143"/>
      <c r="F6" s="143">
        <v>5050</v>
      </c>
      <c r="G6" s="143"/>
      <c r="H6" s="143">
        <v>790990</v>
      </c>
      <c r="I6" s="143">
        <v>2663490</v>
      </c>
      <c r="J6" s="143">
        <v>3454480</v>
      </c>
      <c r="K6" s="143"/>
      <c r="L6" s="143"/>
      <c r="M6" s="143"/>
      <c r="N6" s="143"/>
      <c r="O6" s="143">
        <v>3459530</v>
      </c>
    </row>
    <row r="7" spans="1:15" ht="28.5">
      <c r="A7" s="381" t="s">
        <v>13</v>
      </c>
      <c r="B7" s="143">
        <v>5050</v>
      </c>
      <c r="C7" s="143"/>
      <c r="D7" s="143"/>
      <c r="E7" s="143"/>
      <c r="F7" s="143">
        <v>5050</v>
      </c>
      <c r="G7" s="143"/>
      <c r="H7" s="143"/>
      <c r="I7" s="143"/>
      <c r="J7" s="143"/>
      <c r="K7" s="143"/>
      <c r="L7" s="143"/>
      <c r="M7" s="143"/>
      <c r="N7" s="143"/>
      <c r="O7" s="143">
        <v>5050</v>
      </c>
    </row>
    <row r="8" spans="1:15" ht="28.5">
      <c r="A8" s="381" t="s">
        <v>209</v>
      </c>
      <c r="B8" s="143"/>
      <c r="C8" s="143"/>
      <c r="D8" s="143"/>
      <c r="E8" s="143"/>
      <c r="F8" s="143"/>
      <c r="G8" s="143"/>
      <c r="H8" s="143">
        <v>790990</v>
      </c>
      <c r="I8" s="143">
        <v>2663490</v>
      </c>
      <c r="J8" s="143">
        <v>3454480</v>
      </c>
      <c r="K8" s="143"/>
      <c r="L8" s="143"/>
      <c r="M8" s="143"/>
      <c r="N8" s="143"/>
      <c r="O8" s="143">
        <v>3454480</v>
      </c>
    </row>
    <row r="9" spans="1:15" ht="14.25">
      <c r="A9" s="381" t="s">
        <v>8</v>
      </c>
      <c r="B9" s="143"/>
      <c r="C9" s="143"/>
      <c r="D9" s="143"/>
      <c r="E9" s="143"/>
      <c r="F9" s="143"/>
      <c r="G9" s="143"/>
      <c r="H9" s="143"/>
      <c r="I9" s="143">
        <v>103200</v>
      </c>
      <c r="J9" s="143">
        <v>103200</v>
      </c>
      <c r="K9" s="143"/>
      <c r="L9" s="143"/>
      <c r="M9" s="143"/>
      <c r="N9" s="143"/>
      <c r="O9" s="143">
        <v>103200</v>
      </c>
    </row>
    <row r="10" spans="1:15" ht="28.5">
      <c r="A10" s="381" t="s">
        <v>209</v>
      </c>
      <c r="B10" s="143"/>
      <c r="C10" s="143"/>
      <c r="D10" s="143"/>
      <c r="E10" s="143"/>
      <c r="F10" s="143"/>
      <c r="G10" s="143"/>
      <c r="H10" s="143"/>
      <c r="I10" s="143">
        <v>103200</v>
      </c>
      <c r="J10" s="143">
        <v>103200</v>
      </c>
      <c r="K10" s="143"/>
      <c r="L10" s="143"/>
      <c r="M10" s="143"/>
      <c r="N10" s="143"/>
      <c r="O10" s="143">
        <v>103200</v>
      </c>
    </row>
    <row r="11" spans="1:15" ht="14.25">
      <c r="A11" s="381" t="s">
        <v>9</v>
      </c>
      <c r="B11" s="143"/>
      <c r="C11" s="143"/>
      <c r="D11" s="143">
        <v>2700</v>
      </c>
      <c r="E11" s="143"/>
      <c r="F11" s="143">
        <v>2700</v>
      </c>
      <c r="G11" s="143">
        <v>52920</v>
      </c>
      <c r="H11" s="143"/>
      <c r="I11" s="143">
        <v>223860</v>
      </c>
      <c r="J11" s="143">
        <v>276780</v>
      </c>
      <c r="K11" s="143"/>
      <c r="L11" s="143"/>
      <c r="M11" s="143"/>
      <c r="N11" s="143"/>
      <c r="O11" s="143">
        <v>279480</v>
      </c>
    </row>
    <row r="12" spans="1:15" ht="14.25">
      <c r="A12" s="381" t="s">
        <v>23</v>
      </c>
      <c r="B12" s="143"/>
      <c r="C12" s="143"/>
      <c r="D12" s="143">
        <v>2700</v>
      </c>
      <c r="E12" s="143"/>
      <c r="F12" s="143">
        <v>2700</v>
      </c>
      <c r="G12" s="143"/>
      <c r="H12" s="143"/>
      <c r="I12" s="143"/>
      <c r="J12" s="143"/>
      <c r="K12" s="143"/>
      <c r="L12" s="143"/>
      <c r="M12" s="143"/>
      <c r="N12" s="143"/>
      <c r="O12" s="143">
        <v>2700</v>
      </c>
    </row>
    <row r="13" spans="1:15" ht="28.5">
      <c r="A13" s="381" t="s">
        <v>209</v>
      </c>
      <c r="B13" s="143"/>
      <c r="C13" s="143"/>
      <c r="D13" s="143"/>
      <c r="E13" s="143"/>
      <c r="F13" s="143"/>
      <c r="G13" s="143">
        <v>52920</v>
      </c>
      <c r="H13" s="143"/>
      <c r="I13" s="143">
        <v>223860</v>
      </c>
      <c r="J13" s="143">
        <v>276780</v>
      </c>
      <c r="K13" s="143"/>
      <c r="L13" s="143"/>
      <c r="M13" s="143"/>
      <c r="N13" s="143"/>
      <c r="O13" s="143">
        <v>276780</v>
      </c>
    </row>
    <row r="14" spans="1:15" ht="14.25">
      <c r="A14" s="381" t="s">
        <v>18</v>
      </c>
      <c r="B14" s="143"/>
      <c r="C14" s="143"/>
      <c r="D14" s="143"/>
      <c r="E14" s="143"/>
      <c r="F14" s="143"/>
      <c r="G14" s="143"/>
      <c r="H14" s="143"/>
      <c r="I14" s="143">
        <v>170180</v>
      </c>
      <c r="J14" s="143">
        <v>170180</v>
      </c>
      <c r="K14" s="143"/>
      <c r="L14" s="143"/>
      <c r="M14" s="143"/>
      <c r="N14" s="143"/>
      <c r="O14" s="143">
        <v>170180</v>
      </c>
    </row>
    <row r="15" spans="1:15" ht="28.5">
      <c r="A15" s="381" t="s">
        <v>209</v>
      </c>
      <c r="B15" s="143"/>
      <c r="C15" s="143"/>
      <c r="D15" s="143"/>
      <c r="E15" s="143"/>
      <c r="F15" s="143"/>
      <c r="G15" s="143"/>
      <c r="H15" s="143"/>
      <c r="I15" s="143">
        <v>170180</v>
      </c>
      <c r="J15" s="143">
        <v>170180</v>
      </c>
      <c r="K15" s="143"/>
      <c r="L15" s="143"/>
      <c r="M15" s="143"/>
      <c r="N15" s="143"/>
      <c r="O15" s="143">
        <v>170180</v>
      </c>
    </row>
    <row r="16" spans="1:15" ht="14.25">
      <c r="A16" s="381" t="s">
        <v>6</v>
      </c>
      <c r="B16" s="143"/>
      <c r="C16" s="143">
        <v>1600</v>
      </c>
      <c r="D16" s="143"/>
      <c r="E16" s="143"/>
      <c r="F16" s="143">
        <v>1600</v>
      </c>
      <c r="G16" s="143">
        <v>16885</v>
      </c>
      <c r="H16" s="143">
        <v>75610</v>
      </c>
      <c r="I16" s="143">
        <v>2002460</v>
      </c>
      <c r="J16" s="143">
        <v>2094955</v>
      </c>
      <c r="K16" s="143"/>
      <c r="L16" s="143"/>
      <c r="M16" s="143"/>
      <c r="N16" s="143"/>
      <c r="O16" s="143">
        <v>2096555</v>
      </c>
    </row>
    <row r="17" spans="1:15" ht="14.25">
      <c r="A17" s="381" t="s">
        <v>5</v>
      </c>
      <c r="B17" s="143"/>
      <c r="C17" s="143">
        <v>1600</v>
      </c>
      <c r="D17" s="143"/>
      <c r="E17" s="143"/>
      <c r="F17" s="143">
        <v>1600</v>
      </c>
      <c r="G17" s="143"/>
      <c r="H17" s="143"/>
      <c r="I17" s="143"/>
      <c r="J17" s="143"/>
      <c r="K17" s="143"/>
      <c r="L17" s="143"/>
      <c r="M17" s="143"/>
      <c r="N17" s="143"/>
      <c r="O17" s="143">
        <v>1600</v>
      </c>
    </row>
    <row r="18" spans="1:15" ht="28.5">
      <c r="A18" s="381" t="s">
        <v>209</v>
      </c>
      <c r="B18" s="143"/>
      <c r="C18" s="143"/>
      <c r="D18" s="143"/>
      <c r="E18" s="143"/>
      <c r="F18" s="143"/>
      <c r="G18" s="143">
        <v>16885</v>
      </c>
      <c r="H18" s="143">
        <v>75610</v>
      </c>
      <c r="I18" s="143">
        <v>2002460</v>
      </c>
      <c r="J18" s="143">
        <v>2094955</v>
      </c>
      <c r="K18" s="143"/>
      <c r="L18" s="143"/>
      <c r="M18" s="143"/>
      <c r="N18" s="143"/>
      <c r="O18" s="143">
        <v>2094955</v>
      </c>
    </row>
    <row r="19" spans="1:15" ht="14.25">
      <c r="A19" s="381" t="s">
        <v>10</v>
      </c>
      <c r="B19" s="143"/>
      <c r="C19" s="143"/>
      <c r="D19" s="143">
        <v>9560</v>
      </c>
      <c r="E19" s="143"/>
      <c r="F19" s="143">
        <v>9560</v>
      </c>
      <c r="G19" s="143"/>
      <c r="H19" s="143"/>
      <c r="I19" s="143">
        <v>333997.41</v>
      </c>
      <c r="J19" s="143">
        <v>333997.41</v>
      </c>
      <c r="K19" s="143"/>
      <c r="L19" s="143"/>
      <c r="M19" s="143"/>
      <c r="N19" s="143"/>
      <c r="O19" s="143">
        <v>343557.41</v>
      </c>
    </row>
    <row r="20" spans="1:15" ht="14.25">
      <c r="A20" s="381" t="s">
        <v>23</v>
      </c>
      <c r="B20" s="143"/>
      <c r="C20" s="143"/>
      <c r="D20" s="143">
        <v>9560</v>
      </c>
      <c r="E20" s="143"/>
      <c r="F20" s="143">
        <v>9560</v>
      </c>
      <c r="G20" s="143"/>
      <c r="H20" s="143"/>
      <c r="I20" s="143"/>
      <c r="J20" s="143"/>
      <c r="K20" s="143"/>
      <c r="L20" s="143"/>
      <c r="M20" s="143"/>
      <c r="N20" s="143"/>
      <c r="O20" s="143">
        <v>9560</v>
      </c>
    </row>
    <row r="21" spans="1:15" ht="28.5">
      <c r="A21" s="381" t="s">
        <v>209</v>
      </c>
      <c r="B21" s="143"/>
      <c r="C21" s="143"/>
      <c r="D21" s="143"/>
      <c r="E21" s="143"/>
      <c r="F21" s="143"/>
      <c r="G21" s="143"/>
      <c r="H21" s="143"/>
      <c r="I21" s="143">
        <v>333997.41</v>
      </c>
      <c r="J21" s="143">
        <v>333997.41</v>
      </c>
      <c r="K21" s="143"/>
      <c r="L21" s="143"/>
      <c r="M21" s="143"/>
      <c r="N21" s="143"/>
      <c r="O21" s="143">
        <v>333997.41</v>
      </c>
    </row>
    <row r="22" spans="1:15" ht="14.25">
      <c r="A22" s="381" t="s">
        <v>87</v>
      </c>
      <c r="B22" s="143">
        <v>5816</v>
      </c>
      <c r="C22" s="143">
        <v>600</v>
      </c>
      <c r="D22" s="143"/>
      <c r="E22" s="143"/>
      <c r="F22" s="143">
        <v>6416</v>
      </c>
      <c r="G22" s="143"/>
      <c r="H22" s="143">
        <v>22980</v>
      </c>
      <c r="I22" s="143">
        <v>26900</v>
      </c>
      <c r="J22" s="143">
        <v>49880</v>
      </c>
      <c r="K22" s="143"/>
      <c r="L22" s="143"/>
      <c r="M22" s="143"/>
      <c r="N22" s="143"/>
      <c r="O22" s="143">
        <v>56296</v>
      </c>
    </row>
    <row r="23" spans="1:15" ht="14.25">
      <c r="A23" s="381" t="s">
        <v>5</v>
      </c>
      <c r="B23" s="143">
        <v>5816</v>
      </c>
      <c r="C23" s="143">
        <v>600</v>
      </c>
      <c r="D23" s="143"/>
      <c r="E23" s="143"/>
      <c r="F23" s="143">
        <v>6416</v>
      </c>
      <c r="G23" s="143"/>
      <c r="H23" s="143"/>
      <c r="I23" s="143"/>
      <c r="J23" s="143"/>
      <c r="K23" s="143"/>
      <c r="L23" s="143"/>
      <c r="M23" s="143"/>
      <c r="N23" s="143"/>
      <c r="O23" s="143">
        <v>6416</v>
      </c>
    </row>
    <row r="24" spans="1:15" ht="28.5">
      <c r="A24" s="381" t="s">
        <v>209</v>
      </c>
      <c r="B24" s="143"/>
      <c r="C24" s="143"/>
      <c r="D24" s="143"/>
      <c r="E24" s="143"/>
      <c r="F24" s="143"/>
      <c r="G24" s="143"/>
      <c r="H24" s="143">
        <v>22980</v>
      </c>
      <c r="I24" s="143">
        <v>26900</v>
      </c>
      <c r="J24" s="143">
        <v>49880</v>
      </c>
      <c r="K24" s="143"/>
      <c r="L24" s="143"/>
      <c r="M24" s="143"/>
      <c r="N24" s="143"/>
      <c r="O24" s="143">
        <v>49880</v>
      </c>
    </row>
    <row r="25" spans="1:15" ht="14.25">
      <c r="A25" s="381" t="s">
        <v>15</v>
      </c>
      <c r="B25" s="143">
        <v>8952</v>
      </c>
      <c r="C25" s="143"/>
      <c r="D25" s="143">
        <v>30996</v>
      </c>
      <c r="E25" s="143"/>
      <c r="F25" s="143">
        <v>39948</v>
      </c>
      <c r="G25" s="143"/>
      <c r="H25" s="143">
        <v>184040</v>
      </c>
      <c r="I25" s="143">
        <v>4134880</v>
      </c>
      <c r="J25" s="143">
        <v>4318920</v>
      </c>
      <c r="K25" s="143"/>
      <c r="L25" s="143"/>
      <c r="M25" s="143"/>
      <c r="N25" s="143"/>
      <c r="O25" s="143">
        <v>4358868</v>
      </c>
    </row>
    <row r="26" spans="1:15" ht="28.5">
      <c r="A26" s="381" t="s">
        <v>13</v>
      </c>
      <c r="B26" s="143">
        <v>8952</v>
      </c>
      <c r="C26" s="143"/>
      <c r="D26" s="143">
        <v>30996</v>
      </c>
      <c r="E26" s="143"/>
      <c r="F26" s="143">
        <v>39948</v>
      </c>
      <c r="G26" s="143"/>
      <c r="H26" s="143"/>
      <c r="I26" s="143"/>
      <c r="J26" s="143"/>
      <c r="K26" s="143"/>
      <c r="L26" s="143"/>
      <c r="M26" s="143"/>
      <c r="N26" s="143"/>
      <c r="O26" s="143">
        <v>39948</v>
      </c>
    </row>
    <row r="27" spans="1:15" ht="28.5">
      <c r="A27" s="381" t="s">
        <v>209</v>
      </c>
      <c r="B27" s="143"/>
      <c r="C27" s="143"/>
      <c r="D27" s="143"/>
      <c r="E27" s="143"/>
      <c r="F27" s="143"/>
      <c r="G27" s="143"/>
      <c r="H27" s="143">
        <v>184040</v>
      </c>
      <c r="I27" s="143">
        <v>4134880</v>
      </c>
      <c r="J27" s="143">
        <v>4318920</v>
      </c>
      <c r="K27" s="143"/>
      <c r="L27" s="143"/>
      <c r="M27" s="143"/>
      <c r="N27" s="143"/>
      <c r="O27" s="143">
        <v>4318920</v>
      </c>
    </row>
    <row r="28" spans="1:15" ht="14.25">
      <c r="A28" s="381" t="s">
        <v>16</v>
      </c>
      <c r="B28" s="143"/>
      <c r="C28" s="143"/>
      <c r="D28" s="143"/>
      <c r="E28" s="143"/>
      <c r="F28" s="143"/>
      <c r="G28" s="143"/>
      <c r="H28" s="143">
        <v>258102.26</v>
      </c>
      <c r="I28" s="143">
        <v>2298300</v>
      </c>
      <c r="J28" s="143">
        <v>2556402.26</v>
      </c>
      <c r="K28" s="143"/>
      <c r="L28" s="143"/>
      <c r="M28" s="143"/>
      <c r="N28" s="143"/>
      <c r="O28" s="143">
        <v>2556402.26</v>
      </c>
    </row>
    <row r="29" spans="1:15" ht="28.5">
      <c r="A29" s="381" t="s">
        <v>209</v>
      </c>
      <c r="B29" s="143"/>
      <c r="C29" s="143"/>
      <c r="D29" s="143"/>
      <c r="E29" s="143"/>
      <c r="F29" s="143"/>
      <c r="G29" s="143"/>
      <c r="H29" s="143">
        <v>258102.26</v>
      </c>
      <c r="I29" s="143">
        <v>2298300</v>
      </c>
      <c r="J29" s="143">
        <v>2556402.26</v>
      </c>
      <c r="K29" s="143"/>
      <c r="L29" s="143"/>
      <c r="M29" s="143"/>
      <c r="N29" s="143"/>
      <c r="O29" s="143">
        <v>2556402.26</v>
      </c>
    </row>
    <row r="30" spans="1:15" ht="14.25">
      <c r="A30" s="381" t="s">
        <v>56</v>
      </c>
      <c r="B30" s="143"/>
      <c r="C30" s="143"/>
      <c r="D30" s="143"/>
      <c r="E30" s="143"/>
      <c r="F30" s="143"/>
      <c r="G30" s="143"/>
      <c r="H30" s="143"/>
      <c r="I30" s="143">
        <v>128340</v>
      </c>
      <c r="J30" s="143">
        <v>128340</v>
      </c>
      <c r="K30" s="143"/>
      <c r="L30" s="143"/>
      <c r="M30" s="143"/>
      <c r="N30" s="143"/>
      <c r="O30" s="143">
        <v>128340</v>
      </c>
    </row>
    <row r="31" spans="1:15" ht="28.5">
      <c r="A31" s="381" t="s">
        <v>209</v>
      </c>
      <c r="B31" s="143"/>
      <c r="C31" s="143"/>
      <c r="D31" s="143"/>
      <c r="E31" s="143"/>
      <c r="F31" s="143"/>
      <c r="G31" s="143"/>
      <c r="H31" s="143"/>
      <c r="I31" s="143">
        <v>128340</v>
      </c>
      <c r="J31" s="143">
        <v>128340</v>
      </c>
      <c r="K31" s="143"/>
      <c r="L31" s="143"/>
      <c r="M31" s="143"/>
      <c r="N31" s="143"/>
      <c r="O31" s="143">
        <v>128340</v>
      </c>
    </row>
    <row r="32" spans="1:15" ht="14.25">
      <c r="A32" s="381" t="s">
        <v>11</v>
      </c>
      <c r="B32" s="143"/>
      <c r="C32" s="143"/>
      <c r="D32" s="143"/>
      <c r="E32" s="143"/>
      <c r="F32" s="143"/>
      <c r="G32" s="143"/>
      <c r="H32" s="143">
        <v>58990</v>
      </c>
      <c r="I32" s="143">
        <v>1519840</v>
      </c>
      <c r="J32" s="143">
        <v>1578830</v>
      </c>
      <c r="K32" s="143"/>
      <c r="L32" s="143"/>
      <c r="M32" s="143"/>
      <c r="N32" s="143"/>
      <c r="O32" s="143">
        <v>1578830</v>
      </c>
    </row>
    <row r="33" spans="1:15" ht="28.5">
      <c r="A33" s="381" t="s">
        <v>209</v>
      </c>
      <c r="B33" s="143"/>
      <c r="C33" s="143"/>
      <c r="D33" s="143"/>
      <c r="E33" s="143"/>
      <c r="F33" s="143"/>
      <c r="G33" s="143"/>
      <c r="H33" s="143">
        <v>58990</v>
      </c>
      <c r="I33" s="143">
        <v>1519840</v>
      </c>
      <c r="J33" s="143">
        <v>1578830</v>
      </c>
      <c r="K33" s="143"/>
      <c r="L33" s="143"/>
      <c r="M33" s="143"/>
      <c r="N33" s="143"/>
      <c r="O33" s="143">
        <v>1578830</v>
      </c>
    </row>
    <row r="34" spans="1:15" ht="14.25">
      <c r="A34" s="381" t="s">
        <v>88</v>
      </c>
      <c r="B34" s="143"/>
      <c r="C34" s="143"/>
      <c r="D34" s="143"/>
      <c r="E34" s="143"/>
      <c r="F34" s="143"/>
      <c r="G34" s="143"/>
      <c r="H34" s="143"/>
      <c r="I34" s="143">
        <v>150830</v>
      </c>
      <c r="J34" s="143">
        <v>150830</v>
      </c>
      <c r="K34" s="143"/>
      <c r="L34" s="143"/>
      <c r="M34" s="143"/>
      <c r="N34" s="143"/>
      <c r="O34" s="143">
        <v>150830</v>
      </c>
    </row>
    <row r="35" spans="1:15" ht="28.5">
      <c r="A35" s="381" t="s">
        <v>209</v>
      </c>
      <c r="B35" s="143"/>
      <c r="C35" s="143"/>
      <c r="D35" s="143"/>
      <c r="E35" s="143"/>
      <c r="F35" s="143"/>
      <c r="G35" s="143"/>
      <c r="H35" s="143"/>
      <c r="I35" s="143">
        <v>150830</v>
      </c>
      <c r="J35" s="143">
        <v>150830</v>
      </c>
      <c r="K35" s="143"/>
      <c r="L35" s="143"/>
      <c r="M35" s="143"/>
      <c r="N35" s="143"/>
      <c r="O35" s="143">
        <v>150830</v>
      </c>
    </row>
    <row r="36" spans="1:15" ht="14.25">
      <c r="A36" s="381" t="s">
        <v>89</v>
      </c>
      <c r="B36" s="143"/>
      <c r="C36" s="143"/>
      <c r="D36" s="143"/>
      <c r="E36" s="143"/>
      <c r="F36" s="143"/>
      <c r="G36" s="143"/>
      <c r="H36" s="143">
        <v>164690</v>
      </c>
      <c r="I36" s="143">
        <v>672440</v>
      </c>
      <c r="J36" s="143">
        <v>837130</v>
      </c>
      <c r="K36" s="143"/>
      <c r="L36" s="143"/>
      <c r="M36" s="143"/>
      <c r="N36" s="143"/>
      <c r="O36" s="143">
        <v>837130</v>
      </c>
    </row>
    <row r="37" spans="1:15" ht="28.5">
      <c r="A37" s="381" t="s">
        <v>209</v>
      </c>
      <c r="B37" s="143"/>
      <c r="C37" s="143"/>
      <c r="D37" s="143"/>
      <c r="E37" s="143"/>
      <c r="F37" s="143"/>
      <c r="G37" s="143"/>
      <c r="H37" s="143">
        <v>164690</v>
      </c>
      <c r="I37" s="143">
        <v>672440</v>
      </c>
      <c r="J37" s="143">
        <v>837130</v>
      </c>
      <c r="K37" s="143"/>
      <c r="L37" s="143"/>
      <c r="M37" s="143"/>
      <c r="N37" s="143"/>
      <c r="O37" s="143">
        <v>837130</v>
      </c>
    </row>
    <row r="38" spans="1:15" ht="14.25">
      <c r="A38" s="381" t="s">
        <v>7</v>
      </c>
      <c r="B38" s="143">
        <v>2250</v>
      </c>
      <c r="C38" s="143">
        <v>311466.67</v>
      </c>
      <c r="D38" s="143">
        <v>32604.1</v>
      </c>
      <c r="E38" s="143">
        <v>5759.35</v>
      </c>
      <c r="F38" s="143">
        <v>352080.12</v>
      </c>
      <c r="G38" s="143">
        <v>33770</v>
      </c>
      <c r="H38" s="143">
        <v>593960</v>
      </c>
      <c r="I38" s="143">
        <v>2628000</v>
      </c>
      <c r="J38" s="143">
        <v>3255730</v>
      </c>
      <c r="K38" s="143">
        <v>6403678.77</v>
      </c>
      <c r="L38" s="143">
        <v>6403678.77</v>
      </c>
      <c r="M38" s="143">
        <v>61141200</v>
      </c>
      <c r="N38" s="143">
        <v>61141200</v>
      </c>
      <c r="O38" s="143">
        <v>71152688.89</v>
      </c>
    </row>
    <row r="39" spans="1:15" ht="28.5">
      <c r="A39" s="381" t="s">
        <v>13</v>
      </c>
      <c r="B39" s="143"/>
      <c r="C39" s="143"/>
      <c r="D39" s="143"/>
      <c r="E39" s="143">
        <v>5759.35</v>
      </c>
      <c r="F39" s="143">
        <v>5759.35</v>
      </c>
      <c r="G39" s="143"/>
      <c r="H39" s="143"/>
      <c r="I39" s="143"/>
      <c r="J39" s="143"/>
      <c r="K39" s="143">
        <v>6403678.77</v>
      </c>
      <c r="L39" s="143">
        <v>6403678.77</v>
      </c>
      <c r="M39" s="143"/>
      <c r="N39" s="143"/>
      <c r="O39" s="143">
        <v>6409438.119999999</v>
      </c>
    </row>
    <row r="40" spans="1:15" ht="14.25">
      <c r="A40" s="381" t="s">
        <v>5</v>
      </c>
      <c r="B40" s="143"/>
      <c r="C40" s="143"/>
      <c r="D40" s="143">
        <v>32604.1</v>
      </c>
      <c r="E40" s="143"/>
      <c r="F40" s="143">
        <v>32604.1</v>
      </c>
      <c r="G40" s="143"/>
      <c r="H40" s="143"/>
      <c r="I40" s="143"/>
      <c r="J40" s="143"/>
      <c r="K40" s="143"/>
      <c r="L40" s="143"/>
      <c r="M40" s="143"/>
      <c r="N40" s="143"/>
      <c r="O40" s="143">
        <v>32604.1</v>
      </c>
    </row>
    <row r="41" spans="1:15" ht="28.5">
      <c r="A41" s="381" t="s">
        <v>209</v>
      </c>
      <c r="B41" s="143">
        <v>2250</v>
      </c>
      <c r="C41" s="143">
        <v>311466.67</v>
      </c>
      <c r="D41" s="143"/>
      <c r="E41" s="143"/>
      <c r="F41" s="143">
        <v>313716.67</v>
      </c>
      <c r="G41" s="143">
        <v>33770</v>
      </c>
      <c r="H41" s="143">
        <v>593960</v>
      </c>
      <c r="I41" s="143">
        <v>2628000</v>
      </c>
      <c r="J41" s="143">
        <v>3255730</v>
      </c>
      <c r="K41" s="143"/>
      <c r="L41" s="143"/>
      <c r="M41" s="143">
        <v>61141200</v>
      </c>
      <c r="N41" s="143">
        <v>61141200</v>
      </c>
      <c r="O41" s="143">
        <v>64710646.67</v>
      </c>
    </row>
    <row r="42" spans="1:15" ht="14.25">
      <c r="A42" s="381" t="s">
        <v>21</v>
      </c>
      <c r="B42" s="143">
        <v>22068</v>
      </c>
      <c r="C42" s="143">
        <v>313666.67</v>
      </c>
      <c r="D42" s="143">
        <v>75860.1</v>
      </c>
      <c r="E42" s="143">
        <v>5759.35</v>
      </c>
      <c r="F42" s="143">
        <v>417354.12</v>
      </c>
      <c r="G42" s="143">
        <v>103575</v>
      </c>
      <c r="H42" s="143">
        <v>2149362.26</v>
      </c>
      <c r="I42" s="143">
        <v>17056717.41</v>
      </c>
      <c r="J42" s="143">
        <v>19309654.67</v>
      </c>
      <c r="K42" s="143">
        <v>6403678.77</v>
      </c>
      <c r="L42" s="143">
        <v>6403678.77</v>
      </c>
      <c r="M42" s="143">
        <v>61141200</v>
      </c>
      <c r="N42" s="143">
        <v>61141200</v>
      </c>
      <c r="O42" s="143">
        <v>87271887.56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39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9.57421875" style="266" customWidth="1"/>
    <col min="2" max="2" width="8.57421875" style="180" bestFit="1" customWidth="1"/>
    <col min="3" max="3" width="8.00390625" style="180" bestFit="1" customWidth="1"/>
    <col min="4" max="4" width="8.421875" style="180" bestFit="1" customWidth="1"/>
    <col min="5" max="5" width="11.140625" style="180" bestFit="1" customWidth="1"/>
    <col min="6" max="6" width="7.7109375" style="180" bestFit="1" customWidth="1"/>
    <col min="7" max="8" width="6.421875" style="180" bestFit="1" customWidth="1"/>
    <col min="9" max="9" width="10.140625" style="180" bestFit="1" customWidth="1"/>
    <col min="10" max="10" width="12.28125" style="180" bestFit="1" customWidth="1"/>
    <col min="11" max="11" width="10.140625" style="180" bestFit="1" customWidth="1"/>
    <col min="12" max="12" width="10.00390625" style="180" bestFit="1" customWidth="1"/>
    <col min="13" max="13" width="10.57421875" style="180" bestFit="1" customWidth="1"/>
    <col min="14" max="14" width="11.421875" style="180" bestFit="1" customWidth="1"/>
    <col min="15" max="15" width="9.00390625" style="180" bestFit="1" customWidth="1"/>
    <col min="16" max="16" width="9.00390625" style="180" customWidth="1"/>
    <col min="17" max="16384" width="9.00390625" style="315" customWidth="1"/>
  </cols>
  <sheetData>
    <row r="1" spans="1:15" ht="16.5">
      <c r="A1" s="408" t="s">
        <v>26</v>
      </c>
      <c r="B1" s="407" t="s">
        <v>17</v>
      </c>
      <c r="C1" s="407"/>
      <c r="D1" s="407"/>
      <c r="E1" s="409" t="s">
        <v>98</v>
      </c>
      <c r="F1" s="407" t="s">
        <v>19</v>
      </c>
      <c r="G1" s="407"/>
      <c r="H1" s="407"/>
      <c r="I1" s="407"/>
      <c r="J1" s="409" t="s">
        <v>97</v>
      </c>
      <c r="K1" s="371" t="s">
        <v>108</v>
      </c>
      <c r="L1" s="409" t="s">
        <v>112</v>
      </c>
      <c r="M1" s="371" t="s">
        <v>91</v>
      </c>
      <c r="N1" s="409" t="s">
        <v>149</v>
      </c>
      <c r="O1" s="409" t="s">
        <v>21</v>
      </c>
    </row>
    <row r="2" spans="1:15" ht="16.5">
      <c r="A2" s="408"/>
      <c r="B2" s="390" t="s">
        <v>1</v>
      </c>
      <c r="C2" s="390" t="s">
        <v>2</v>
      </c>
      <c r="D2" s="390" t="s">
        <v>113</v>
      </c>
      <c r="E2" s="410"/>
      <c r="F2" s="371" t="s">
        <v>3</v>
      </c>
      <c r="G2" s="371" t="s">
        <v>106</v>
      </c>
      <c r="H2" s="371" t="s">
        <v>71</v>
      </c>
      <c r="I2" s="371" t="s">
        <v>4</v>
      </c>
      <c r="J2" s="410"/>
      <c r="K2" s="390" t="s">
        <v>94</v>
      </c>
      <c r="L2" s="410"/>
      <c r="M2" s="371" t="s">
        <v>92</v>
      </c>
      <c r="N2" s="410"/>
      <c r="O2" s="410"/>
    </row>
    <row r="3" spans="1:15" ht="18.75">
      <c r="A3" s="160" t="s">
        <v>14</v>
      </c>
      <c r="B3" s="394">
        <v>2663490</v>
      </c>
      <c r="C3" s="394">
        <v>790990</v>
      </c>
      <c r="D3" s="394"/>
      <c r="E3" s="394">
        <v>3454480</v>
      </c>
      <c r="F3" s="394"/>
      <c r="G3" s="394">
        <v>5050</v>
      </c>
      <c r="H3" s="394"/>
      <c r="I3" s="394"/>
      <c r="J3" s="394">
        <v>5050</v>
      </c>
      <c r="K3" s="394"/>
      <c r="L3" s="394"/>
      <c r="M3" s="394"/>
      <c r="N3" s="394"/>
      <c r="O3" s="394">
        <v>3459530</v>
      </c>
    </row>
    <row r="4" spans="1:15" ht="33">
      <c r="A4" s="152" t="s">
        <v>13</v>
      </c>
      <c r="B4" s="156"/>
      <c r="C4" s="156"/>
      <c r="D4" s="156"/>
      <c r="E4" s="156"/>
      <c r="F4" s="156"/>
      <c r="G4" s="156">
        <v>5050</v>
      </c>
      <c r="H4" s="156"/>
      <c r="I4" s="156"/>
      <c r="J4" s="156">
        <v>5050</v>
      </c>
      <c r="K4" s="156"/>
      <c r="L4" s="156"/>
      <c r="M4" s="156"/>
      <c r="N4" s="156"/>
      <c r="O4" s="156">
        <v>5050</v>
      </c>
    </row>
    <row r="5" spans="1:15" ht="49.5">
      <c r="A5" s="155" t="s">
        <v>209</v>
      </c>
      <c r="B5" s="157">
        <v>2663490</v>
      </c>
      <c r="C5" s="157">
        <v>790990</v>
      </c>
      <c r="D5" s="157"/>
      <c r="E5" s="157">
        <v>3454480</v>
      </c>
      <c r="F5" s="157"/>
      <c r="G5" s="157"/>
      <c r="H5" s="157"/>
      <c r="I5" s="157"/>
      <c r="J5" s="157"/>
      <c r="K5" s="157"/>
      <c r="L5" s="157"/>
      <c r="M5" s="157"/>
      <c r="N5" s="157"/>
      <c r="O5" s="157">
        <v>3454480</v>
      </c>
    </row>
    <row r="6" spans="1:15" ht="18.75">
      <c r="A6" s="160" t="s">
        <v>8</v>
      </c>
      <c r="B6" s="394">
        <v>103200</v>
      </c>
      <c r="C6" s="394"/>
      <c r="D6" s="394"/>
      <c r="E6" s="394">
        <v>103200</v>
      </c>
      <c r="F6" s="394"/>
      <c r="G6" s="394"/>
      <c r="H6" s="394"/>
      <c r="I6" s="394"/>
      <c r="J6" s="394"/>
      <c r="K6" s="394"/>
      <c r="L6" s="394"/>
      <c r="M6" s="394"/>
      <c r="N6" s="394"/>
      <c r="O6" s="394">
        <v>103200</v>
      </c>
    </row>
    <row r="7" spans="1:15" ht="49.5">
      <c r="A7" s="155" t="s">
        <v>209</v>
      </c>
      <c r="B7" s="157">
        <v>103200</v>
      </c>
      <c r="C7" s="157"/>
      <c r="D7" s="157"/>
      <c r="E7" s="157">
        <v>103200</v>
      </c>
      <c r="F7" s="157"/>
      <c r="G7" s="157"/>
      <c r="H7" s="157"/>
      <c r="I7" s="157"/>
      <c r="J7" s="157"/>
      <c r="K7" s="157"/>
      <c r="L7" s="157"/>
      <c r="M7" s="157"/>
      <c r="N7" s="157"/>
      <c r="O7" s="157">
        <v>103200</v>
      </c>
    </row>
    <row r="8" spans="1:15" ht="18.75">
      <c r="A8" s="160" t="s">
        <v>9</v>
      </c>
      <c r="B8" s="394">
        <v>223860</v>
      </c>
      <c r="C8" s="394"/>
      <c r="D8" s="394">
        <v>52920</v>
      </c>
      <c r="E8" s="394">
        <v>276780</v>
      </c>
      <c r="F8" s="394"/>
      <c r="G8" s="394"/>
      <c r="H8" s="394">
        <v>2700</v>
      </c>
      <c r="I8" s="394"/>
      <c r="J8" s="394">
        <v>2700</v>
      </c>
      <c r="K8" s="394"/>
      <c r="L8" s="394"/>
      <c r="M8" s="394"/>
      <c r="N8" s="394"/>
      <c r="O8" s="394">
        <v>279480</v>
      </c>
    </row>
    <row r="9" spans="1:15" ht="16.5">
      <c r="A9" s="152" t="s">
        <v>23</v>
      </c>
      <c r="B9" s="156"/>
      <c r="C9" s="156"/>
      <c r="D9" s="156"/>
      <c r="E9" s="156"/>
      <c r="F9" s="156"/>
      <c r="G9" s="156"/>
      <c r="H9" s="156">
        <v>2700</v>
      </c>
      <c r="I9" s="156"/>
      <c r="J9" s="156">
        <v>2700</v>
      </c>
      <c r="K9" s="156"/>
      <c r="L9" s="156"/>
      <c r="M9" s="156"/>
      <c r="N9" s="156"/>
      <c r="O9" s="156">
        <v>2700</v>
      </c>
    </row>
    <row r="10" spans="1:15" ht="49.5">
      <c r="A10" s="155" t="s">
        <v>209</v>
      </c>
      <c r="B10" s="157">
        <v>223860</v>
      </c>
      <c r="C10" s="157"/>
      <c r="D10" s="157">
        <v>52920</v>
      </c>
      <c r="E10" s="157">
        <v>276780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>
        <v>276780</v>
      </c>
    </row>
    <row r="11" spans="1:15" ht="18.75">
      <c r="A11" s="160" t="s">
        <v>18</v>
      </c>
      <c r="B11" s="394">
        <v>170180</v>
      </c>
      <c r="C11" s="394"/>
      <c r="D11" s="394"/>
      <c r="E11" s="394">
        <v>170180</v>
      </c>
      <c r="F11" s="394"/>
      <c r="G11" s="394"/>
      <c r="H11" s="394"/>
      <c r="I11" s="394"/>
      <c r="J11" s="394"/>
      <c r="K11" s="394"/>
      <c r="L11" s="394"/>
      <c r="M11" s="394"/>
      <c r="N11" s="394"/>
      <c r="O11" s="394">
        <v>170180</v>
      </c>
    </row>
    <row r="12" spans="1:15" ht="49.5">
      <c r="A12" s="155" t="s">
        <v>209</v>
      </c>
      <c r="B12" s="157">
        <v>170180</v>
      </c>
      <c r="C12" s="157"/>
      <c r="D12" s="157"/>
      <c r="E12" s="157">
        <v>170180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>
        <v>170180</v>
      </c>
    </row>
    <row r="13" spans="1:15" ht="18.75">
      <c r="A13" s="160" t="s">
        <v>6</v>
      </c>
      <c r="B13" s="394">
        <v>2002460</v>
      </c>
      <c r="C13" s="394">
        <v>75610</v>
      </c>
      <c r="D13" s="394">
        <v>16885</v>
      </c>
      <c r="E13" s="394">
        <v>2094955</v>
      </c>
      <c r="F13" s="394">
        <v>1600</v>
      </c>
      <c r="G13" s="394"/>
      <c r="H13" s="394"/>
      <c r="I13" s="394"/>
      <c r="J13" s="394">
        <v>1600</v>
      </c>
      <c r="K13" s="394"/>
      <c r="L13" s="394"/>
      <c r="M13" s="394"/>
      <c r="N13" s="394"/>
      <c r="O13" s="394">
        <v>2096555</v>
      </c>
    </row>
    <row r="14" spans="1:15" ht="33">
      <c r="A14" s="152" t="s">
        <v>5</v>
      </c>
      <c r="B14" s="156"/>
      <c r="C14" s="156"/>
      <c r="D14" s="156"/>
      <c r="E14" s="156"/>
      <c r="F14" s="156">
        <v>1600</v>
      </c>
      <c r="G14" s="156"/>
      <c r="H14" s="156"/>
      <c r="I14" s="156"/>
      <c r="J14" s="156">
        <v>1600</v>
      </c>
      <c r="K14" s="156"/>
      <c r="L14" s="156"/>
      <c r="M14" s="156"/>
      <c r="N14" s="156"/>
      <c r="O14" s="156">
        <v>1600</v>
      </c>
    </row>
    <row r="15" spans="1:15" ht="49.5">
      <c r="A15" s="155" t="s">
        <v>209</v>
      </c>
      <c r="B15" s="157">
        <v>2002460</v>
      </c>
      <c r="C15" s="157">
        <v>75610</v>
      </c>
      <c r="D15" s="157">
        <v>16885</v>
      </c>
      <c r="E15" s="157">
        <v>2094955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>
        <v>2094955</v>
      </c>
    </row>
    <row r="16" spans="1:15" ht="16.5">
      <c r="A16" s="160" t="s">
        <v>10</v>
      </c>
      <c r="B16" s="267">
        <v>333997.41</v>
      </c>
      <c r="C16" s="267"/>
      <c r="D16" s="267"/>
      <c r="E16" s="267">
        <v>333997.41</v>
      </c>
      <c r="F16" s="267"/>
      <c r="G16" s="267"/>
      <c r="H16" s="267">
        <v>9560</v>
      </c>
      <c r="I16" s="267"/>
      <c r="J16" s="267">
        <v>9560</v>
      </c>
      <c r="K16" s="267"/>
      <c r="L16" s="267"/>
      <c r="M16" s="267"/>
      <c r="N16" s="267"/>
      <c r="O16" s="267">
        <v>343557.41</v>
      </c>
    </row>
    <row r="17" spans="1:15" ht="16.5">
      <c r="A17" s="152" t="s">
        <v>23</v>
      </c>
      <c r="B17" s="156"/>
      <c r="C17" s="156"/>
      <c r="D17" s="156"/>
      <c r="E17" s="156"/>
      <c r="F17" s="156"/>
      <c r="G17" s="156"/>
      <c r="H17" s="156">
        <v>9560</v>
      </c>
      <c r="I17" s="156"/>
      <c r="J17" s="156">
        <v>9560</v>
      </c>
      <c r="K17" s="156"/>
      <c r="L17" s="156"/>
      <c r="M17" s="156"/>
      <c r="N17" s="156"/>
      <c r="O17" s="156">
        <v>9560</v>
      </c>
    </row>
    <row r="18" spans="1:15" ht="49.5">
      <c r="A18" s="155" t="s">
        <v>209</v>
      </c>
      <c r="B18" s="157">
        <v>333997.41</v>
      </c>
      <c r="C18" s="157"/>
      <c r="D18" s="157"/>
      <c r="E18" s="157">
        <v>333997.41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>
        <v>333997.41</v>
      </c>
    </row>
    <row r="19" spans="1:15" ht="16.5">
      <c r="A19" s="160" t="s">
        <v>87</v>
      </c>
      <c r="B19" s="267">
        <v>26900</v>
      </c>
      <c r="C19" s="267">
        <v>22980</v>
      </c>
      <c r="D19" s="267"/>
      <c r="E19" s="267">
        <v>49880</v>
      </c>
      <c r="F19" s="267">
        <v>600</v>
      </c>
      <c r="G19" s="267">
        <v>5816</v>
      </c>
      <c r="H19" s="267"/>
      <c r="I19" s="267"/>
      <c r="J19" s="267">
        <v>6416</v>
      </c>
      <c r="K19" s="267"/>
      <c r="L19" s="267"/>
      <c r="M19" s="267"/>
      <c r="N19" s="267"/>
      <c r="O19" s="267">
        <v>56296</v>
      </c>
    </row>
    <row r="20" spans="1:15" ht="33">
      <c r="A20" s="152" t="s">
        <v>5</v>
      </c>
      <c r="B20" s="156"/>
      <c r="C20" s="156"/>
      <c r="D20" s="156"/>
      <c r="E20" s="156"/>
      <c r="F20" s="156">
        <v>600</v>
      </c>
      <c r="G20" s="156">
        <v>5816</v>
      </c>
      <c r="H20" s="156"/>
      <c r="I20" s="156"/>
      <c r="J20" s="156">
        <v>6416</v>
      </c>
      <c r="K20" s="156"/>
      <c r="L20" s="156"/>
      <c r="M20" s="156"/>
      <c r="N20" s="156"/>
      <c r="O20" s="156">
        <v>6416</v>
      </c>
    </row>
    <row r="21" spans="1:15" ht="49.5">
      <c r="A21" s="155" t="s">
        <v>209</v>
      </c>
      <c r="B21" s="157">
        <v>26900</v>
      </c>
      <c r="C21" s="157">
        <v>22980</v>
      </c>
      <c r="D21" s="157"/>
      <c r="E21" s="157">
        <v>49880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>
        <v>49880</v>
      </c>
    </row>
    <row r="22" spans="1:15" ht="16.5">
      <c r="A22" s="160" t="s">
        <v>15</v>
      </c>
      <c r="B22" s="267">
        <v>4134880</v>
      </c>
      <c r="C22" s="267">
        <v>184040</v>
      </c>
      <c r="D22" s="267"/>
      <c r="E22" s="267">
        <v>4318920</v>
      </c>
      <c r="F22" s="267"/>
      <c r="G22" s="267">
        <v>8952</v>
      </c>
      <c r="H22" s="267">
        <v>30996</v>
      </c>
      <c r="I22" s="267"/>
      <c r="J22" s="267">
        <v>39948</v>
      </c>
      <c r="K22" s="267"/>
      <c r="L22" s="267"/>
      <c r="M22" s="267"/>
      <c r="N22" s="267"/>
      <c r="O22" s="267">
        <v>4358868</v>
      </c>
    </row>
    <row r="23" spans="1:15" ht="33">
      <c r="A23" s="152" t="s">
        <v>13</v>
      </c>
      <c r="B23" s="156"/>
      <c r="C23" s="156"/>
      <c r="D23" s="156"/>
      <c r="E23" s="156"/>
      <c r="F23" s="156"/>
      <c r="G23" s="156">
        <v>8952</v>
      </c>
      <c r="H23" s="156">
        <v>30996</v>
      </c>
      <c r="I23" s="156"/>
      <c r="J23" s="156">
        <v>39948</v>
      </c>
      <c r="K23" s="156"/>
      <c r="L23" s="156"/>
      <c r="M23" s="156"/>
      <c r="N23" s="156"/>
      <c r="O23" s="156">
        <v>39948</v>
      </c>
    </row>
    <row r="24" spans="1:15" ht="49.5">
      <c r="A24" s="155" t="s">
        <v>209</v>
      </c>
      <c r="B24" s="157">
        <v>4134880</v>
      </c>
      <c r="C24" s="157">
        <v>184040</v>
      </c>
      <c r="D24" s="157"/>
      <c r="E24" s="157">
        <v>4318920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>
        <v>4318920</v>
      </c>
    </row>
    <row r="25" spans="1:15" ht="16.5">
      <c r="A25" s="160" t="s">
        <v>16</v>
      </c>
      <c r="B25" s="267">
        <v>2298300</v>
      </c>
      <c r="C25" s="267">
        <v>258102.26</v>
      </c>
      <c r="D25" s="267"/>
      <c r="E25" s="267">
        <v>2556402.26</v>
      </c>
      <c r="F25" s="267"/>
      <c r="G25" s="267"/>
      <c r="H25" s="267"/>
      <c r="I25" s="267"/>
      <c r="J25" s="267"/>
      <c r="K25" s="267"/>
      <c r="L25" s="267"/>
      <c r="M25" s="267"/>
      <c r="N25" s="267"/>
      <c r="O25" s="267">
        <v>2556402.26</v>
      </c>
    </row>
    <row r="26" spans="1:15" ht="49.5">
      <c r="A26" s="155" t="s">
        <v>209</v>
      </c>
      <c r="B26" s="157">
        <v>2298300</v>
      </c>
      <c r="C26" s="157">
        <v>258102.26</v>
      </c>
      <c r="D26" s="157"/>
      <c r="E26" s="157">
        <v>2556402.26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>
        <v>2556402.26</v>
      </c>
    </row>
    <row r="27" spans="1:15" ht="16.5">
      <c r="A27" s="160" t="s">
        <v>56</v>
      </c>
      <c r="B27" s="267">
        <v>128340</v>
      </c>
      <c r="C27" s="267"/>
      <c r="D27" s="267"/>
      <c r="E27" s="267">
        <v>128340</v>
      </c>
      <c r="F27" s="267"/>
      <c r="G27" s="267"/>
      <c r="H27" s="267"/>
      <c r="I27" s="267"/>
      <c r="J27" s="267"/>
      <c r="K27" s="267"/>
      <c r="L27" s="267"/>
      <c r="M27" s="267"/>
      <c r="N27" s="267"/>
      <c r="O27" s="267">
        <v>128340</v>
      </c>
    </row>
    <row r="28" spans="1:15" ht="49.5">
      <c r="A28" s="155" t="s">
        <v>209</v>
      </c>
      <c r="B28" s="157">
        <v>128340</v>
      </c>
      <c r="C28" s="157"/>
      <c r="D28" s="157"/>
      <c r="E28" s="157">
        <v>128340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>
        <v>128340</v>
      </c>
    </row>
    <row r="29" spans="1:15" ht="16.5">
      <c r="A29" s="160" t="s">
        <v>11</v>
      </c>
      <c r="B29" s="267">
        <v>1519840</v>
      </c>
      <c r="C29" s="267">
        <v>58990</v>
      </c>
      <c r="D29" s="267"/>
      <c r="E29" s="267">
        <v>1578830</v>
      </c>
      <c r="F29" s="267"/>
      <c r="G29" s="267"/>
      <c r="H29" s="267"/>
      <c r="I29" s="267"/>
      <c r="J29" s="267"/>
      <c r="K29" s="267"/>
      <c r="L29" s="267"/>
      <c r="M29" s="267"/>
      <c r="N29" s="267"/>
      <c r="O29" s="267">
        <v>1578830</v>
      </c>
    </row>
    <row r="30" spans="1:15" ht="49.5">
      <c r="A30" s="155" t="s">
        <v>209</v>
      </c>
      <c r="B30" s="157">
        <v>1519840</v>
      </c>
      <c r="C30" s="157">
        <v>58990</v>
      </c>
      <c r="D30" s="157"/>
      <c r="E30" s="157">
        <v>1578830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>
        <v>1578830</v>
      </c>
    </row>
    <row r="31" spans="1:15" ht="16.5">
      <c r="A31" s="160" t="s">
        <v>88</v>
      </c>
      <c r="B31" s="267">
        <v>150830</v>
      </c>
      <c r="C31" s="267"/>
      <c r="D31" s="267"/>
      <c r="E31" s="267">
        <v>150830</v>
      </c>
      <c r="F31" s="267"/>
      <c r="G31" s="267"/>
      <c r="H31" s="267"/>
      <c r="I31" s="267"/>
      <c r="J31" s="267"/>
      <c r="K31" s="267"/>
      <c r="L31" s="267"/>
      <c r="M31" s="267"/>
      <c r="N31" s="267"/>
      <c r="O31" s="267">
        <v>150830</v>
      </c>
    </row>
    <row r="32" spans="1:15" ht="49.5">
      <c r="A32" s="155" t="s">
        <v>209</v>
      </c>
      <c r="B32" s="157">
        <v>150830</v>
      </c>
      <c r="C32" s="157"/>
      <c r="D32" s="157"/>
      <c r="E32" s="157">
        <v>150830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>
        <v>150830</v>
      </c>
    </row>
    <row r="33" spans="1:15" ht="16.5">
      <c r="A33" s="160" t="s">
        <v>89</v>
      </c>
      <c r="B33" s="267">
        <v>672440</v>
      </c>
      <c r="C33" s="267">
        <v>164690</v>
      </c>
      <c r="D33" s="267"/>
      <c r="E33" s="267">
        <v>837130</v>
      </c>
      <c r="F33" s="267"/>
      <c r="G33" s="267"/>
      <c r="H33" s="267"/>
      <c r="I33" s="267"/>
      <c r="J33" s="267"/>
      <c r="K33" s="267"/>
      <c r="L33" s="267"/>
      <c r="M33" s="267"/>
      <c r="N33" s="267"/>
      <c r="O33" s="267">
        <v>837130</v>
      </c>
    </row>
    <row r="34" spans="1:15" ht="49.5">
      <c r="A34" s="155" t="s">
        <v>209</v>
      </c>
      <c r="B34" s="157">
        <v>672440</v>
      </c>
      <c r="C34" s="157">
        <v>164690</v>
      </c>
      <c r="D34" s="157"/>
      <c r="E34" s="157">
        <v>837130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>
        <v>837130</v>
      </c>
    </row>
    <row r="35" spans="1:15" ht="16.5">
      <c r="A35" s="160" t="s">
        <v>7</v>
      </c>
      <c r="B35" s="267">
        <v>2628000</v>
      </c>
      <c r="C35" s="267">
        <v>593960</v>
      </c>
      <c r="D35" s="267">
        <v>33770</v>
      </c>
      <c r="E35" s="267">
        <v>3255730</v>
      </c>
      <c r="F35" s="267">
        <v>311466.67</v>
      </c>
      <c r="G35" s="267">
        <v>2250</v>
      </c>
      <c r="H35" s="267">
        <v>32604.1</v>
      </c>
      <c r="I35" s="267">
        <v>5759.35</v>
      </c>
      <c r="J35" s="267">
        <v>352080.12</v>
      </c>
      <c r="K35" s="267">
        <v>6403678.77</v>
      </c>
      <c r="L35" s="267">
        <v>6403678.77</v>
      </c>
      <c r="M35" s="267">
        <v>61141200</v>
      </c>
      <c r="N35" s="267">
        <v>61141200</v>
      </c>
      <c r="O35" s="267">
        <v>71152688.89</v>
      </c>
    </row>
    <row r="36" spans="1:15" ht="33">
      <c r="A36" s="152" t="s">
        <v>13</v>
      </c>
      <c r="B36" s="156"/>
      <c r="C36" s="156"/>
      <c r="D36" s="156"/>
      <c r="E36" s="156"/>
      <c r="F36" s="156"/>
      <c r="G36" s="156"/>
      <c r="H36" s="156"/>
      <c r="I36" s="156">
        <v>5759.35</v>
      </c>
      <c r="J36" s="156">
        <v>5759.35</v>
      </c>
      <c r="K36" s="156">
        <v>6403678.77</v>
      </c>
      <c r="L36" s="156">
        <v>6403678.77</v>
      </c>
      <c r="M36" s="156"/>
      <c r="N36" s="156"/>
      <c r="O36" s="156">
        <v>6409438.119999999</v>
      </c>
    </row>
    <row r="37" spans="1:15" ht="33">
      <c r="A37" s="152" t="s">
        <v>5</v>
      </c>
      <c r="B37" s="156"/>
      <c r="C37" s="156"/>
      <c r="D37" s="156"/>
      <c r="E37" s="156"/>
      <c r="F37" s="156"/>
      <c r="G37" s="156"/>
      <c r="H37" s="156">
        <v>32604.1</v>
      </c>
      <c r="I37" s="156"/>
      <c r="J37" s="156">
        <v>32604.1</v>
      </c>
      <c r="K37" s="156"/>
      <c r="L37" s="156"/>
      <c r="M37" s="156"/>
      <c r="N37" s="156"/>
      <c r="O37" s="156">
        <v>32604.1</v>
      </c>
    </row>
    <row r="38" spans="1:15" ht="49.5">
      <c r="A38" s="155" t="s">
        <v>209</v>
      </c>
      <c r="B38" s="157">
        <v>2628000</v>
      </c>
      <c r="C38" s="157">
        <v>593960</v>
      </c>
      <c r="D38" s="157">
        <v>33770</v>
      </c>
      <c r="E38" s="157">
        <v>3255730</v>
      </c>
      <c r="F38" s="157">
        <v>311466.67</v>
      </c>
      <c r="G38" s="157">
        <v>2250</v>
      </c>
      <c r="H38" s="157"/>
      <c r="I38" s="157"/>
      <c r="J38" s="157">
        <v>313716.67</v>
      </c>
      <c r="K38" s="157"/>
      <c r="L38" s="157"/>
      <c r="M38" s="157">
        <v>61141200</v>
      </c>
      <c r="N38" s="157">
        <v>61141200</v>
      </c>
      <c r="O38" s="157">
        <v>64710646.67</v>
      </c>
    </row>
    <row r="39" spans="1:15" ht="16.5">
      <c r="A39" s="162" t="s">
        <v>21</v>
      </c>
      <c r="B39" s="268">
        <v>17056717.41</v>
      </c>
      <c r="C39" s="268">
        <v>2149362.26</v>
      </c>
      <c r="D39" s="268">
        <v>103575</v>
      </c>
      <c r="E39" s="268">
        <v>19309654.67</v>
      </c>
      <c r="F39" s="268">
        <v>313666.67</v>
      </c>
      <c r="G39" s="268">
        <v>22068</v>
      </c>
      <c r="H39" s="268">
        <v>75860.1</v>
      </c>
      <c r="I39" s="268">
        <v>5759.35</v>
      </c>
      <c r="J39" s="268">
        <v>417354.12</v>
      </c>
      <c r="K39" s="268">
        <v>6403678.77</v>
      </c>
      <c r="L39" s="268">
        <v>6403678.77</v>
      </c>
      <c r="M39" s="268">
        <v>61141200</v>
      </c>
      <c r="N39" s="268">
        <v>61141200</v>
      </c>
      <c r="O39" s="268">
        <v>87271887.56</v>
      </c>
    </row>
  </sheetData>
  <sheetProtection/>
  <mergeCells count="8">
    <mergeCell ref="B1:D1"/>
    <mergeCell ref="F1:I1"/>
    <mergeCell ref="A1:A2"/>
    <mergeCell ref="N1:N2"/>
    <mergeCell ref="O1:O2"/>
    <mergeCell ref="L1:L2"/>
    <mergeCell ref="J1:J2"/>
    <mergeCell ref="E1:E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3:K31"/>
  <sheetViews>
    <sheetView zoomScalePageLayoutView="0" workbookViewId="0" topLeftCell="A1">
      <selection activeCell="A1" sqref="A1:IV16384"/>
    </sheetView>
  </sheetViews>
  <sheetFormatPr defaultColWidth="28.28125" defaultRowHeight="15"/>
  <cols>
    <col min="1" max="1" width="74.7109375" style="0" bestFit="1" customWidth="1"/>
    <col min="2" max="2" width="15.57421875" style="0" customWidth="1"/>
    <col min="3" max="3" width="13.7109375" style="0" bestFit="1" customWidth="1"/>
    <col min="4" max="4" width="9.421875" style="0" bestFit="1" customWidth="1"/>
    <col min="5" max="5" width="12.421875" style="0" bestFit="1" customWidth="1"/>
    <col min="6" max="6" width="9.8515625" style="0" bestFit="1" customWidth="1"/>
    <col min="7" max="7" width="15.421875" style="0" bestFit="1" customWidth="1"/>
    <col min="8" max="8" width="15.00390625" style="0" bestFit="1" customWidth="1"/>
    <col min="9" max="9" width="15.140625" style="0" bestFit="1" customWidth="1"/>
    <col min="10" max="10" width="15.28125" style="0" bestFit="1" customWidth="1"/>
    <col min="11" max="13" width="15.00390625" style="0" bestFit="1" customWidth="1"/>
    <col min="14" max="14" width="13.7109375" style="0" bestFit="1" customWidth="1"/>
    <col min="15" max="16" width="18.421875" style="0" bestFit="1" customWidth="1"/>
    <col min="17" max="17" width="23.00390625" style="0" bestFit="1" customWidth="1"/>
    <col min="18" max="18" width="22.421875" style="0" bestFit="1" customWidth="1"/>
    <col min="19" max="19" width="27.00390625" style="0" bestFit="1" customWidth="1"/>
    <col min="20" max="20" width="14.8515625" style="0" bestFit="1" customWidth="1"/>
    <col min="21" max="21" width="19.421875" style="0" bestFit="1" customWidth="1"/>
    <col min="22" max="22" width="25.7109375" style="0" bestFit="1" customWidth="1"/>
    <col min="23" max="23" width="30.421875" style="0" bestFit="1" customWidth="1"/>
    <col min="24" max="24" width="22.7109375" style="0" bestFit="1" customWidth="1"/>
    <col min="25" max="25" width="27.421875" style="0" bestFit="1" customWidth="1"/>
    <col min="26" max="26" width="35.28125" style="0" bestFit="1" customWidth="1"/>
    <col min="27" max="27" width="39.8515625" style="0" bestFit="1" customWidth="1"/>
    <col min="28" max="28" width="37.421875" style="0" bestFit="1" customWidth="1"/>
    <col min="29" max="29" width="41.8515625" style="0" bestFit="1" customWidth="1"/>
    <col min="30" max="30" width="32.421875" style="0" bestFit="1" customWidth="1"/>
    <col min="31" max="31" width="36.8515625" style="0" bestFit="1" customWidth="1"/>
    <col min="32" max="32" width="48.421875" style="0" bestFit="1" customWidth="1"/>
    <col min="33" max="33" width="52.8515625" style="0" bestFit="1" customWidth="1"/>
    <col min="34" max="34" width="39.421875" style="0" bestFit="1" customWidth="1"/>
    <col min="35" max="35" width="44.140625" style="0" bestFit="1" customWidth="1"/>
    <col min="36" max="36" width="16.421875" style="0" bestFit="1" customWidth="1"/>
    <col min="37" max="37" width="21.00390625" style="0" bestFit="1" customWidth="1"/>
    <col min="38" max="38" width="15.421875" style="0" bestFit="1" customWidth="1"/>
    <col min="39" max="39" width="17.421875" style="0" bestFit="1" customWidth="1"/>
    <col min="40" max="40" width="30.8515625" style="0" bestFit="1" customWidth="1"/>
    <col min="41" max="41" width="35.421875" style="0" bestFit="1" customWidth="1"/>
    <col min="42" max="42" width="15.421875" style="0" bestFit="1" customWidth="1"/>
    <col min="43" max="43" width="14.8515625" style="0" bestFit="1" customWidth="1"/>
    <col min="44" max="44" width="19.140625" style="0" bestFit="1" customWidth="1"/>
    <col min="45" max="45" width="23.7109375" style="0" bestFit="1" customWidth="1"/>
    <col min="46" max="46" width="15.7109375" style="0" bestFit="1" customWidth="1"/>
    <col min="47" max="47" width="20.28125" style="0" bestFit="1" customWidth="1"/>
    <col min="48" max="48" width="17.7109375" style="0" bestFit="1" customWidth="1"/>
    <col min="49" max="49" width="22.421875" style="0" bestFit="1" customWidth="1"/>
    <col min="50" max="50" width="17.140625" style="0" bestFit="1" customWidth="1"/>
    <col min="51" max="51" width="21.7109375" style="0" bestFit="1" customWidth="1"/>
    <col min="52" max="52" width="19.421875" style="0" bestFit="1" customWidth="1"/>
    <col min="53" max="53" width="24.00390625" style="0" bestFit="1" customWidth="1"/>
    <col min="54" max="54" width="21.140625" style="0" bestFit="1" customWidth="1"/>
    <col min="55" max="55" width="25.7109375" style="0" bestFit="1" customWidth="1"/>
    <col min="56" max="56" width="25.8515625" style="0" bestFit="1" customWidth="1"/>
    <col min="57" max="57" width="30.421875" style="0" bestFit="1" customWidth="1"/>
    <col min="58" max="58" width="22.421875" style="0" bestFit="1" customWidth="1"/>
    <col min="59" max="59" width="27.00390625" style="0" bestFit="1" customWidth="1"/>
    <col min="60" max="60" width="31.421875" style="0" bestFit="1" customWidth="1"/>
    <col min="61" max="61" width="36.00390625" style="0" bestFit="1" customWidth="1"/>
    <col min="62" max="62" width="21.00390625" style="0" bestFit="1" customWidth="1"/>
    <col min="63" max="63" width="25.57421875" style="0" bestFit="1" customWidth="1"/>
    <col min="64" max="64" width="15.00390625" style="0" bestFit="1" customWidth="1"/>
    <col min="65" max="65" width="19.57421875" style="0" bestFit="1" customWidth="1"/>
    <col min="66" max="66" width="31.421875" style="0" bestFit="1" customWidth="1"/>
    <col min="67" max="67" width="36.140625" style="0" bestFit="1" customWidth="1"/>
    <col min="68" max="68" width="17.00390625" style="0" bestFit="1" customWidth="1"/>
    <col min="69" max="69" width="21.57421875" style="0" bestFit="1" customWidth="1"/>
    <col min="70" max="70" width="11.421875" style="0" bestFit="1" customWidth="1"/>
    <col min="71" max="71" width="16.00390625" style="0" bestFit="1" customWidth="1"/>
    <col min="72" max="72" width="13.8515625" style="0" bestFit="1" customWidth="1"/>
    <col min="73" max="73" width="18.421875" style="0" bestFit="1" customWidth="1"/>
    <col min="74" max="74" width="15.7109375" style="0" bestFit="1" customWidth="1"/>
    <col min="75" max="75" width="20.28125" style="0" bestFit="1" customWidth="1"/>
    <col min="76" max="76" width="31.421875" style="0" bestFit="1" customWidth="1"/>
    <col min="77" max="77" width="36.00390625" style="0" bestFit="1" customWidth="1"/>
    <col min="78" max="78" width="22.140625" style="0" bestFit="1" customWidth="1"/>
    <col min="79" max="79" width="26.7109375" style="0" bestFit="1" customWidth="1"/>
    <col min="80" max="80" width="19.57421875" style="0" bestFit="1" customWidth="1"/>
    <col min="81" max="81" width="24.140625" style="0" bestFit="1" customWidth="1"/>
    <col min="82" max="82" width="27.00390625" style="0" bestFit="1" customWidth="1"/>
    <col min="83" max="83" width="31.57421875" style="0" bestFit="1" customWidth="1"/>
    <col min="84" max="84" width="19.421875" style="0" bestFit="1" customWidth="1"/>
    <col min="85" max="85" width="24.00390625" style="0" bestFit="1" customWidth="1"/>
    <col min="86" max="86" width="39.7109375" style="0" bestFit="1" customWidth="1"/>
    <col min="87" max="87" width="44.421875" style="0" bestFit="1" customWidth="1"/>
    <col min="88" max="88" width="25.28125" style="0" bestFit="1" customWidth="1"/>
    <col min="89" max="89" width="29.8515625" style="0" bestFit="1" customWidth="1"/>
    <col min="90" max="90" width="30.28125" style="0" bestFit="1" customWidth="1"/>
    <col min="91" max="91" width="34.8515625" style="0" bestFit="1" customWidth="1"/>
    <col min="92" max="92" width="30.57421875" style="0" bestFit="1" customWidth="1"/>
    <col min="93" max="93" width="35.28125" style="0" bestFit="1" customWidth="1"/>
    <col min="94" max="94" width="28.57421875" style="0" bestFit="1" customWidth="1"/>
    <col min="95" max="95" width="33.140625" style="0" bestFit="1" customWidth="1"/>
    <col min="96" max="96" width="19.140625" style="0" bestFit="1" customWidth="1"/>
    <col min="97" max="97" width="23.7109375" style="0" bestFit="1" customWidth="1"/>
    <col min="98" max="98" width="49.140625" style="0" bestFit="1" customWidth="1"/>
    <col min="99" max="99" width="53.57421875" style="0" bestFit="1" customWidth="1"/>
    <col min="100" max="100" width="51.8515625" style="0" bestFit="1" customWidth="1"/>
    <col min="101" max="101" width="56.421875" style="0" bestFit="1" customWidth="1"/>
    <col min="102" max="102" width="40.7109375" style="0" bestFit="1" customWidth="1"/>
    <col min="103" max="103" width="45.28125" style="0" bestFit="1" customWidth="1"/>
    <col min="104" max="104" width="55.7109375" style="0" bestFit="1" customWidth="1"/>
    <col min="105" max="105" width="60.421875" style="0" bestFit="1" customWidth="1"/>
    <col min="106" max="106" width="34.8515625" style="0" bestFit="1" customWidth="1"/>
    <col min="107" max="107" width="39.421875" style="0" bestFit="1" customWidth="1"/>
    <col min="108" max="108" width="46.421875" style="0" bestFit="1" customWidth="1"/>
    <col min="109" max="109" width="51.00390625" style="0" bestFit="1" customWidth="1"/>
    <col min="110" max="110" width="63.28125" style="0" bestFit="1" customWidth="1"/>
    <col min="111" max="111" width="67.8515625" style="0" bestFit="1" customWidth="1"/>
    <col min="112" max="112" width="87.140625" style="0" bestFit="1" customWidth="1"/>
    <col min="113" max="113" width="91.7109375" style="0" bestFit="1" customWidth="1"/>
    <col min="114" max="114" width="41.8515625" style="0" bestFit="1" customWidth="1"/>
    <col min="115" max="115" width="46.421875" style="0" bestFit="1" customWidth="1"/>
    <col min="116" max="116" width="10.57421875" style="0" customWidth="1"/>
    <col min="117" max="117" width="15.140625" style="0" customWidth="1"/>
    <col min="118" max="118" width="39.7109375" style="0" bestFit="1" customWidth="1"/>
    <col min="119" max="119" width="44.421875" style="0" bestFit="1" customWidth="1"/>
    <col min="120" max="120" width="30.28125" style="0" bestFit="1" customWidth="1"/>
    <col min="121" max="121" width="34.8515625" style="0" bestFit="1" customWidth="1"/>
    <col min="122" max="122" width="33.421875" style="0" bestFit="1" customWidth="1"/>
    <col min="123" max="123" width="38.00390625" style="0" bestFit="1" customWidth="1"/>
    <col min="124" max="124" width="32.140625" style="0" bestFit="1" customWidth="1"/>
    <col min="125" max="125" width="36.57421875" style="0" bestFit="1" customWidth="1"/>
    <col min="126" max="126" width="20.421875" style="0" bestFit="1" customWidth="1"/>
    <col min="127" max="127" width="25.00390625" style="0" bestFit="1" customWidth="1"/>
    <col min="128" max="128" width="30.140625" style="0" bestFit="1" customWidth="1"/>
    <col min="129" max="129" width="34.7109375" style="0" bestFit="1" customWidth="1"/>
    <col min="130" max="130" width="37.421875" style="0" bestFit="1" customWidth="1"/>
    <col min="131" max="131" width="8.421875" style="0" bestFit="1" customWidth="1"/>
    <col min="132" max="132" width="42.140625" style="0" bestFit="1" customWidth="1"/>
    <col min="133" max="133" width="21.00390625" style="0" bestFit="1" customWidth="1"/>
    <col min="134" max="134" width="25.57421875" style="0" bestFit="1" customWidth="1"/>
    <col min="135" max="135" width="58.28125" style="0" bestFit="1" customWidth="1"/>
    <col min="136" max="136" width="62.8515625" style="0" bestFit="1" customWidth="1"/>
    <col min="137" max="137" width="35.28125" style="0" bestFit="1" customWidth="1"/>
    <col min="138" max="138" width="39.8515625" style="0" bestFit="1" customWidth="1"/>
    <col min="139" max="139" width="21.7109375" style="0" bestFit="1" customWidth="1"/>
    <col min="140" max="140" width="26.421875" style="0" bestFit="1" customWidth="1"/>
    <col min="141" max="141" width="10.421875" style="0" bestFit="1" customWidth="1"/>
    <col min="142" max="142" width="14.57421875" style="0" bestFit="1" customWidth="1"/>
    <col min="143" max="143" width="63.28125" style="0" bestFit="1" customWidth="1"/>
    <col min="144" max="144" width="67.8515625" style="0" bestFit="1" customWidth="1"/>
    <col min="145" max="145" width="25.57421875" style="0" bestFit="1" customWidth="1"/>
    <col min="146" max="146" width="30.28125" style="0" bestFit="1" customWidth="1"/>
    <col min="147" max="147" width="12.8515625" style="0" bestFit="1" customWidth="1"/>
    <col min="148" max="148" width="17.421875" style="0" bestFit="1" customWidth="1"/>
    <col min="149" max="149" width="12.7109375" style="0" bestFit="1" customWidth="1"/>
    <col min="150" max="150" width="17.421875" style="0" bestFit="1" customWidth="1"/>
    <col min="151" max="151" width="11.421875" style="0" bestFit="1" customWidth="1"/>
    <col min="152" max="152" width="15.8515625" style="0" bestFit="1" customWidth="1"/>
    <col min="153" max="153" width="19.421875" style="0" bestFit="1" customWidth="1"/>
    <col min="154" max="154" width="23.8515625" style="0" bestFit="1" customWidth="1"/>
    <col min="155" max="155" width="40.7109375" style="0" bestFit="1" customWidth="1"/>
    <col min="156" max="156" width="45.28125" style="0" bestFit="1" customWidth="1"/>
    <col min="157" max="157" width="46.421875" style="0" bestFit="1" customWidth="1"/>
    <col min="158" max="158" width="51.00390625" style="0" bestFit="1" customWidth="1"/>
    <col min="159" max="159" width="36.8515625" style="0" bestFit="1" customWidth="1"/>
    <col min="160" max="160" width="41.421875" style="0" bestFit="1" customWidth="1"/>
    <col min="161" max="161" width="24.57421875" style="0" bestFit="1" customWidth="1"/>
    <col min="162" max="162" width="29.140625" style="0" bestFit="1" customWidth="1"/>
    <col min="163" max="163" width="35.8515625" style="0" bestFit="1" customWidth="1"/>
    <col min="164" max="164" width="40.421875" style="0" bestFit="1" customWidth="1"/>
    <col min="165" max="165" width="22.140625" style="0" bestFit="1" customWidth="1"/>
    <col min="166" max="166" width="26.7109375" style="0" bestFit="1" customWidth="1"/>
    <col min="167" max="167" width="22.421875" style="0" bestFit="1" customWidth="1"/>
    <col min="168" max="168" width="27.00390625" style="0" bestFit="1" customWidth="1"/>
    <col min="169" max="169" width="21.421875" style="0" bestFit="1" customWidth="1"/>
    <col min="170" max="170" width="26.140625" style="0" bestFit="1" customWidth="1"/>
    <col min="171" max="171" width="20.421875" style="0" bestFit="1" customWidth="1"/>
    <col min="172" max="172" width="25.00390625" style="0" bestFit="1" customWidth="1"/>
    <col min="173" max="173" width="14.421875" style="0" bestFit="1" customWidth="1"/>
    <col min="174" max="174" width="19.140625" style="0" bestFit="1" customWidth="1"/>
    <col min="175" max="175" width="16.8515625" style="0" bestFit="1" customWidth="1"/>
    <col min="176" max="176" width="21.421875" style="0" bestFit="1" customWidth="1"/>
    <col min="177" max="177" width="43.421875" style="0" bestFit="1" customWidth="1"/>
    <col min="178" max="178" width="48.00390625" style="0" bestFit="1" customWidth="1"/>
    <col min="179" max="179" width="28.8515625" style="0" bestFit="1" customWidth="1"/>
    <col min="180" max="180" width="33.421875" style="0" bestFit="1" customWidth="1"/>
    <col min="181" max="181" width="19.8515625" style="0" bestFit="1" customWidth="1"/>
    <col min="182" max="182" width="24.421875" style="0" bestFit="1" customWidth="1"/>
    <col min="183" max="183" width="34.00390625" style="0" bestFit="1" customWidth="1"/>
    <col min="184" max="184" width="38.57421875" style="0" bestFit="1" customWidth="1"/>
    <col min="185" max="185" width="19.57421875" style="0" bestFit="1" customWidth="1"/>
    <col min="186" max="186" width="24.140625" style="0" bestFit="1" customWidth="1"/>
    <col min="187" max="187" width="13.421875" style="0" bestFit="1" customWidth="1"/>
    <col min="188" max="188" width="18.00390625" style="0" bestFit="1" customWidth="1"/>
    <col min="189" max="189" width="30.8515625" style="0" bestFit="1" customWidth="1"/>
    <col min="190" max="190" width="35.421875" style="0" bestFit="1" customWidth="1"/>
    <col min="191" max="191" width="26.7109375" style="0" bestFit="1" customWidth="1"/>
    <col min="192" max="192" width="31.421875" style="0" bestFit="1" customWidth="1"/>
    <col min="193" max="193" width="32.140625" style="0" bestFit="1" customWidth="1"/>
    <col min="194" max="194" width="36.57421875" style="0" bestFit="1" customWidth="1"/>
    <col min="195" max="195" width="11.421875" style="0" bestFit="1" customWidth="1"/>
    <col min="196" max="196" width="16.00390625" style="0" bestFit="1" customWidth="1"/>
    <col min="197" max="197" width="33.421875" style="0" bestFit="1" customWidth="1"/>
    <col min="198" max="198" width="38.00390625" style="0" bestFit="1" customWidth="1"/>
    <col min="199" max="199" width="21.00390625" style="0" bestFit="1" customWidth="1"/>
    <col min="200" max="200" width="25.57421875" style="0" bestFit="1" customWidth="1"/>
    <col min="201" max="201" width="34.28125" style="0" bestFit="1" customWidth="1"/>
    <col min="202" max="202" width="38.8515625" style="0" bestFit="1" customWidth="1"/>
    <col min="203" max="203" width="18.421875" style="0" bestFit="1" customWidth="1"/>
    <col min="204" max="204" width="23.140625" style="0" bestFit="1" customWidth="1"/>
    <col min="205" max="205" width="21.7109375" style="0" bestFit="1" customWidth="1"/>
    <col min="206" max="206" width="26.421875" style="0" bestFit="1" customWidth="1"/>
    <col min="207" max="207" width="29.28125" style="0" bestFit="1" customWidth="1"/>
    <col min="208" max="208" width="33.8515625" style="0" bestFit="1" customWidth="1"/>
    <col min="209" max="209" width="27.28125" style="0" bestFit="1" customWidth="1"/>
    <col min="210" max="210" width="31.8515625" style="0" bestFit="1" customWidth="1"/>
    <col min="211" max="211" width="10.7109375" style="0" bestFit="1" customWidth="1"/>
    <col min="212" max="212" width="15.28125" style="0" bestFit="1" customWidth="1"/>
    <col min="213" max="213" width="14.8515625" style="0" bestFit="1" customWidth="1"/>
    <col min="214" max="214" width="19.421875" style="0" bestFit="1" customWidth="1"/>
    <col min="215" max="215" width="25.7109375" style="0" bestFit="1" customWidth="1"/>
    <col min="216" max="216" width="30.421875" style="0" bestFit="1" customWidth="1"/>
    <col min="217" max="217" width="22.140625" style="0" bestFit="1" customWidth="1"/>
    <col min="218" max="218" width="26.7109375" style="0" bestFit="1" customWidth="1"/>
    <col min="219" max="219" width="29.57421875" style="0" bestFit="1" customWidth="1"/>
    <col min="220" max="220" width="34.28125" style="0" bestFit="1" customWidth="1"/>
    <col min="221" max="221" width="31.140625" style="0" bestFit="1" customWidth="1"/>
    <col min="222" max="222" width="35.7109375" style="0" bestFit="1" customWidth="1"/>
    <col min="223" max="223" width="19.7109375" style="0" bestFit="1" customWidth="1"/>
    <col min="224" max="224" width="24.28125" style="0" bestFit="1" customWidth="1"/>
    <col min="225" max="225" width="20.8515625" style="0" bestFit="1" customWidth="1"/>
    <col min="226" max="226" width="25.421875" style="0" bestFit="1" customWidth="1"/>
    <col min="227" max="227" width="20.140625" style="0" bestFit="1" customWidth="1"/>
    <col min="228" max="228" width="24.57421875" style="0" bestFit="1" customWidth="1"/>
    <col min="229" max="229" width="23.8515625" style="0" bestFit="1" customWidth="1"/>
    <col min="230" max="230" width="28.421875" style="0" bestFit="1" customWidth="1"/>
    <col min="231" max="231" width="25.28125" style="0" bestFit="1" customWidth="1"/>
    <col min="232" max="232" width="29.8515625" style="0" bestFit="1" customWidth="1"/>
    <col min="233" max="233" width="10.421875" style="0" bestFit="1" customWidth="1"/>
    <col min="234" max="234" width="11.8515625" style="0" bestFit="1" customWidth="1"/>
    <col min="235" max="235" width="14.7109375" style="0" bestFit="1" customWidth="1"/>
    <col min="236" max="236" width="19.421875" style="0" bestFit="1" customWidth="1"/>
    <col min="237" max="237" width="36.421875" style="0" bestFit="1" customWidth="1"/>
    <col min="238" max="238" width="41.00390625" style="0" bestFit="1" customWidth="1"/>
    <col min="239" max="239" width="14.57421875" style="0" bestFit="1" customWidth="1"/>
    <col min="240" max="240" width="19.28125" style="0" bestFit="1" customWidth="1"/>
    <col min="241" max="241" width="23.8515625" style="0" bestFit="1" customWidth="1"/>
    <col min="242" max="242" width="28.421875" style="0" bestFit="1" customWidth="1"/>
    <col min="243" max="243" width="24.7109375" style="0" bestFit="1" customWidth="1"/>
    <col min="244" max="244" width="29.28125" style="0" bestFit="1" customWidth="1"/>
    <col min="245" max="245" width="23.57421875" style="0" bestFit="1" customWidth="1"/>
    <col min="246" max="246" width="28.140625" style="0" bestFit="1" customWidth="1"/>
    <col min="247" max="247" width="18.57421875" style="0" bestFit="1" customWidth="1"/>
    <col min="248" max="248" width="23.28125" style="0" bestFit="1" customWidth="1"/>
    <col min="249" max="249" width="28.57421875" style="0" bestFit="1" customWidth="1"/>
    <col min="250" max="250" width="33.140625" style="0" bestFit="1" customWidth="1"/>
    <col min="251" max="251" width="21.57421875" style="0" bestFit="1" customWidth="1"/>
    <col min="252" max="252" width="26.28125" style="0" bestFit="1" customWidth="1"/>
    <col min="253" max="253" width="11.28125" style="0" bestFit="1" customWidth="1"/>
    <col min="254" max="254" width="15.7109375" style="0" bestFit="1" customWidth="1"/>
    <col min="255" max="255" width="23.7109375" style="0" bestFit="1" customWidth="1"/>
  </cols>
  <sheetData>
    <row r="3" spans="1:2" ht="14.25">
      <c r="A3" s="2" t="s">
        <v>34</v>
      </c>
      <c r="B3" s="2" t="s">
        <v>22</v>
      </c>
    </row>
    <row r="4" spans="1:11" ht="14.25">
      <c r="A4" s="2" t="s">
        <v>20</v>
      </c>
      <c r="B4" t="s">
        <v>113</v>
      </c>
      <c r="C4" t="s">
        <v>2</v>
      </c>
      <c r="D4" t="s">
        <v>106</v>
      </c>
      <c r="E4" t="s">
        <v>3</v>
      </c>
      <c r="F4" t="s">
        <v>71</v>
      </c>
      <c r="G4" t="s">
        <v>4</v>
      </c>
      <c r="H4" t="s">
        <v>1</v>
      </c>
      <c r="I4" t="s">
        <v>92</v>
      </c>
      <c r="J4" t="s">
        <v>94</v>
      </c>
      <c r="K4" t="s">
        <v>21</v>
      </c>
    </row>
    <row r="5" spans="1:11" ht="14.25">
      <c r="A5" s="3" t="s">
        <v>13</v>
      </c>
      <c r="B5" s="166"/>
      <c r="C5" s="166"/>
      <c r="D5" s="166">
        <v>14002</v>
      </c>
      <c r="E5" s="166"/>
      <c r="F5" s="166">
        <v>30996</v>
      </c>
      <c r="G5" s="166">
        <v>5759.35</v>
      </c>
      <c r="H5" s="166"/>
      <c r="I5" s="166"/>
      <c r="J5" s="166">
        <v>6403678.77</v>
      </c>
      <c r="K5" s="166">
        <v>6454436.119999999</v>
      </c>
    </row>
    <row r="6" spans="1:11" ht="14.25">
      <c r="A6" s="4" t="s">
        <v>14</v>
      </c>
      <c r="B6" s="166"/>
      <c r="C6" s="166"/>
      <c r="D6" s="166">
        <v>5050</v>
      </c>
      <c r="E6" s="166"/>
      <c r="F6" s="166"/>
      <c r="G6" s="166"/>
      <c r="H6" s="166"/>
      <c r="I6" s="166"/>
      <c r="J6" s="166"/>
      <c r="K6" s="166">
        <v>5050</v>
      </c>
    </row>
    <row r="7" spans="1:11" ht="14.25">
      <c r="A7" s="4" t="s">
        <v>15</v>
      </c>
      <c r="B7" s="166"/>
      <c r="C7" s="166"/>
      <c r="D7" s="166">
        <v>8952</v>
      </c>
      <c r="E7" s="166"/>
      <c r="F7" s="166">
        <v>30996</v>
      </c>
      <c r="G7" s="166"/>
      <c r="H7" s="166"/>
      <c r="I7" s="166"/>
      <c r="J7" s="166"/>
      <c r="K7" s="166">
        <v>39948</v>
      </c>
    </row>
    <row r="8" spans="1:11" ht="14.25">
      <c r="A8" s="4" t="s">
        <v>7</v>
      </c>
      <c r="B8" s="166"/>
      <c r="C8" s="166"/>
      <c r="D8" s="166"/>
      <c r="E8" s="166"/>
      <c r="F8" s="166"/>
      <c r="G8" s="166">
        <v>5759.35</v>
      </c>
      <c r="H8" s="166"/>
      <c r="I8" s="166"/>
      <c r="J8" s="166">
        <v>6403678.77</v>
      </c>
      <c r="K8" s="166">
        <v>6409438.119999999</v>
      </c>
    </row>
    <row r="9" spans="1:11" ht="14.25">
      <c r="A9" s="3" t="s">
        <v>5</v>
      </c>
      <c r="B9" s="166"/>
      <c r="C9" s="166"/>
      <c r="D9" s="166">
        <v>5816</v>
      </c>
      <c r="E9" s="166">
        <v>2200</v>
      </c>
      <c r="F9" s="166">
        <v>32604.1</v>
      </c>
      <c r="G9" s="166"/>
      <c r="H9" s="166"/>
      <c r="I9" s="166"/>
      <c r="J9" s="166"/>
      <c r="K9" s="166">
        <v>40620.1</v>
      </c>
    </row>
    <row r="10" spans="1:11" ht="14.25">
      <c r="A10" s="4" t="s">
        <v>6</v>
      </c>
      <c r="B10" s="166"/>
      <c r="C10" s="166"/>
      <c r="D10" s="166"/>
      <c r="E10" s="166">
        <v>1600</v>
      </c>
      <c r="F10" s="166"/>
      <c r="G10" s="166"/>
      <c r="H10" s="166"/>
      <c r="I10" s="166"/>
      <c r="J10" s="166"/>
      <c r="K10" s="166">
        <v>1600</v>
      </c>
    </row>
    <row r="11" spans="1:11" ht="14.25">
      <c r="A11" s="4" t="s">
        <v>87</v>
      </c>
      <c r="B11" s="166"/>
      <c r="C11" s="166"/>
      <c r="D11" s="166">
        <v>5816</v>
      </c>
      <c r="E11" s="166">
        <v>600</v>
      </c>
      <c r="F11" s="166"/>
      <c r="G11" s="166"/>
      <c r="H11" s="166"/>
      <c r="I11" s="166"/>
      <c r="J11" s="166"/>
      <c r="K11" s="166">
        <v>6416</v>
      </c>
    </row>
    <row r="12" spans="1:11" ht="14.25">
      <c r="A12" s="4" t="s">
        <v>7</v>
      </c>
      <c r="B12" s="166"/>
      <c r="C12" s="166"/>
      <c r="D12" s="166"/>
      <c r="E12" s="166"/>
      <c r="F12" s="166">
        <v>32604.1</v>
      </c>
      <c r="G12" s="166"/>
      <c r="H12" s="166"/>
      <c r="I12" s="166"/>
      <c r="J12" s="166"/>
      <c r="K12" s="166">
        <v>32604.1</v>
      </c>
    </row>
    <row r="13" spans="1:11" ht="14.25">
      <c r="A13" s="3" t="s">
        <v>23</v>
      </c>
      <c r="B13" s="166"/>
      <c r="C13" s="166"/>
      <c r="D13" s="166"/>
      <c r="E13" s="166"/>
      <c r="F13" s="166">
        <v>12260</v>
      </c>
      <c r="G13" s="166"/>
      <c r="H13" s="166"/>
      <c r="I13" s="166"/>
      <c r="J13" s="166"/>
      <c r="K13" s="166">
        <v>12260</v>
      </c>
    </row>
    <row r="14" spans="1:11" ht="14.25">
      <c r="A14" s="4" t="s">
        <v>9</v>
      </c>
      <c r="B14" s="166"/>
      <c r="C14" s="166"/>
      <c r="D14" s="166"/>
      <c r="E14" s="166"/>
      <c r="F14" s="166">
        <v>2700</v>
      </c>
      <c r="G14" s="166"/>
      <c r="H14" s="166"/>
      <c r="I14" s="166"/>
      <c r="J14" s="166"/>
      <c r="K14" s="166">
        <v>2700</v>
      </c>
    </row>
    <row r="15" spans="1:11" ht="14.25">
      <c r="A15" s="4" t="s">
        <v>10</v>
      </c>
      <c r="B15" s="166"/>
      <c r="C15" s="166"/>
      <c r="D15" s="166"/>
      <c r="E15" s="166"/>
      <c r="F15" s="166">
        <v>9560</v>
      </c>
      <c r="G15" s="166"/>
      <c r="H15" s="166"/>
      <c r="I15" s="166"/>
      <c r="J15" s="166"/>
      <c r="K15" s="166">
        <v>9560</v>
      </c>
    </row>
    <row r="16" spans="1:11" ht="14.25">
      <c r="A16" s="3" t="s">
        <v>209</v>
      </c>
      <c r="B16" s="166">
        <v>103575</v>
      </c>
      <c r="C16" s="166">
        <v>2149362.26</v>
      </c>
      <c r="D16" s="166">
        <v>2250</v>
      </c>
      <c r="E16" s="166">
        <v>311466.67</v>
      </c>
      <c r="F16" s="166"/>
      <c r="G16" s="166"/>
      <c r="H16" s="166">
        <v>17056717.41</v>
      </c>
      <c r="I16" s="166">
        <v>61141200</v>
      </c>
      <c r="J16" s="166"/>
      <c r="K16" s="166">
        <v>80764571.34</v>
      </c>
    </row>
    <row r="17" spans="1:11" ht="14.25">
      <c r="A17" s="4" t="s">
        <v>14</v>
      </c>
      <c r="B17" s="166"/>
      <c r="C17" s="166">
        <v>790990</v>
      </c>
      <c r="D17" s="166"/>
      <c r="E17" s="166"/>
      <c r="F17" s="166"/>
      <c r="G17" s="166"/>
      <c r="H17" s="166">
        <v>2663490</v>
      </c>
      <c r="I17" s="166"/>
      <c r="J17" s="166"/>
      <c r="K17" s="166">
        <v>3454480</v>
      </c>
    </row>
    <row r="18" spans="1:11" ht="14.25">
      <c r="A18" s="4" t="s">
        <v>8</v>
      </c>
      <c r="B18" s="166"/>
      <c r="C18" s="166"/>
      <c r="D18" s="166"/>
      <c r="E18" s="166"/>
      <c r="F18" s="166"/>
      <c r="G18" s="166"/>
      <c r="H18" s="166">
        <v>103200</v>
      </c>
      <c r="I18" s="166"/>
      <c r="J18" s="166"/>
      <c r="K18" s="166">
        <v>103200</v>
      </c>
    </row>
    <row r="19" spans="1:11" ht="14.25">
      <c r="A19" s="4" t="s">
        <v>9</v>
      </c>
      <c r="B19" s="166">
        <v>52920</v>
      </c>
      <c r="C19" s="166"/>
      <c r="D19" s="166"/>
      <c r="E19" s="166"/>
      <c r="F19" s="166"/>
      <c r="G19" s="166"/>
      <c r="H19" s="166">
        <v>223860</v>
      </c>
      <c r="I19" s="166"/>
      <c r="J19" s="166"/>
      <c r="K19" s="166">
        <v>276780</v>
      </c>
    </row>
    <row r="20" spans="1:11" ht="14.25">
      <c r="A20" s="4" t="s">
        <v>18</v>
      </c>
      <c r="B20" s="166"/>
      <c r="C20" s="166"/>
      <c r="D20" s="166"/>
      <c r="E20" s="166"/>
      <c r="F20" s="166"/>
      <c r="G20" s="166"/>
      <c r="H20" s="166">
        <v>170180</v>
      </c>
      <c r="I20" s="166"/>
      <c r="J20" s="166"/>
      <c r="K20" s="166">
        <v>170180</v>
      </c>
    </row>
    <row r="21" spans="1:11" ht="14.25">
      <c r="A21" s="4" t="s">
        <v>6</v>
      </c>
      <c r="B21" s="166">
        <v>16885</v>
      </c>
      <c r="C21" s="166">
        <v>75610</v>
      </c>
      <c r="D21" s="166"/>
      <c r="E21" s="166"/>
      <c r="F21" s="166"/>
      <c r="G21" s="166"/>
      <c r="H21" s="166">
        <v>2002460</v>
      </c>
      <c r="I21" s="166"/>
      <c r="J21" s="166"/>
      <c r="K21" s="166">
        <v>2094955</v>
      </c>
    </row>
    <row r="22" spans="1:11" ht="14.25">
      <c r="A22" s="4" t="s">
        <v>10</v>
      </c>
      <c r="B22" s="166"/>
      <c r="C22" s="166"/>
      <c r="D22" s="166"/>
      <c r="E22" s="166"/>
      <c r="F22" s="166"/>
      <c r="G22" s="166"/>
      <c r="H22" s="166">
        <v>333997.41</v>
      </c>
      <c r="I22" s="166"/>
      <c r="J22" s="166"/>
      <c r="K22" s="166">
        <v>333997.41</v>
      </c>
    </row>
    <row r="23" spans="1:11" ht="14.25">
      <c r="A23" s="4" t="s">
        <v>87</v>
      </c>
      <c r="B23" s="166"/>
      <c r="C23" s="166">
        <v>22980</v>
      </c>
      <c r="D23" s="166"/>
      <c r="E23" s="166"/>
      <c r="F23" s="166"/>
      <c r="G23" s="166"/>
      <c r="H23" s="166">
        <v>26900</v>
      </c>
      <c r="I23" s="166"/>
      <c r="J23" s="166"/>
      <c r="K23" s="166">
        <v>49880</v>
      </c>
    </row>
    <row r="24" spans="1:11" ht="14.25">
      <c r="A24" s="4" t="s">
        <v>15</v>
      </c>
      <c r="B24" s="166"/>
      <c r="C24" s="166">
        <v>184040</v>
      </c>
      <c r="D24" s="166"/>
      <c r="E24" s="166"/>
      <c r="F24" s="166"/>
      <c r="G24" s="166"/>
      <c r="H24" s="166">
        <v>4134880</v>
      </c>
      <c r="I24" s="166"/>
      <c r="J24" s="166"/>
      <c r="K24" s="166">
        <v>4318920</v>
      </c>
    </row>
    <row r="25" spans="1:11" ht="14.25">
      <c r="A25" s="4" t="s">
        <v>16</v>
      </c>
      <c r="B25" s="166"/>
      <c r="C25" s="166">
        <v>258102.26</v>
      </c>
      <c r="D25" s="166"/>
      <c r="E25" s="166"/>
      <c r="F25" s="166"/>
      <c r="G25" s="166"/>
      <c r="H25" s="166">
        <v>2298300</v>
      </c>
      <c r="I25" s="166"/>
      <c r="J25" s="166"/>
      <c r="K25" s="166">
        <v>2556402.26</v>
      </c>
    </row>
    <row r="26" spans="1:11" ht="14.25">
      <c r="A26" s="4" t="s">
        <v>56</v>
      </c>
      <c r="B26" s="166"/>
      <c r="C26" s="166"/>
      <c r="D26" s="166"/>
      <c r="E26" s="166"/>
      <c r="F26" s="166"/>
      <c r="G26" s="166"/>
      <c r="H26" s="166">
        <v>128340</v>
      </c>
      <c r="I26" s="166"/>
      <c r="J26" s="166"/>
      <c r="K26" s="166">
        <v>128340</v>
      </c>
    </row>
    <row r="27" spans="1:11" ht="14.25">
      <c r="A27" s="4" t="s">
        <v>11</v>
      </c>
      <c r="B27" s="166"/>
      <c r="C27" s="166">
        <v>58990</v>
      </c>
      <c r="D27" s="166"/>
      <c r="E27" s="166"/>
      <c r="F27" s="166"/>
      <c r="G27" s="166"/>
      <c r="H27" s="166">
        <v>1519840</v>
      </c>
      <c r="I27" s="166"/>
      <c r="J27" s="166"/>
      <c r="K27" s="166">
        <v>1578830</v>
      </c>
    </row>
    <row r="28" spans="1:11" ht="14.25">
      <c r="A28" s="4" t="s">
        <v>88</v>
      </c>
      <c r="B28" s="166"/>
      <c r="C28" s="166"/>
      <c r="D28" s="166"/>
      <c r="E28" s="166"/>
      <c r="F28" s="166"/>
      <c r="G28" s="166"/>
      <c r="H28" s="166">
        <v>150830</v>
      </c>
      <c r="I28" s="166"/>
      <c r="J28" s="166"/>
      <c r="K28" s="166">
        <v>150830</v>
      </c>
    </row>
    <row r="29" spans="1:11" ht="14.25">
      <c r="A29" s="4" t="s">
        <v>89</v>
      </c>
      <c r="B29" s="166"/>
      <c r="C29" s="166">
        <v>164690</v>
      </c>
      <c r="D29" s="166"/>
      <c r="E29" s="166"/>
      <c r="F29" s="166"/>
      <c r="G29" s="166"/>
      <c r="H29" s="166">
        <v>672440</v>
      </c>
      <c r="I29" s="166"/>
      <c r="J29" s="166"/>
      <c r="K29" s="166">
        <v>837130</v>
      </c>
    </row>
    <row r="30" spans="1:11" ht="14.25">
      <c r="A30" s="4" t="s">
        <v>7</v>
      </c>
      <c r="B30" s="166">
        <v>33770</v>
      </c>
      <c r="C30" s="166">
        <v>593960</v>
      </c>
      <c r="D30" s="166">
        <v>2250</v>
      </c>
      <c r="E30" s="166">
        <v>311466.67</v>
      </c>
      <c r="F30" s="166"/>
      <c r="G30" s="166"/>
      <c r="H30" s="166">
        <v>2628000</v>
      </c>
      <c r="I30" s="166">
        <v>61141200</v>
      </c>
      <c r="J30" s="166"/>
      <c r="K30" s="166">
        <v>64710646.67</v>
      </c>
    </row>
    <row r="31" spans="1:11" ht="14.25">
      <c r="A31" s="3" t="s">
        <v>21</v>
      </c>
      <c r="B31" s="166">
        <v>103575</v>
      </c>
      <c r="C31" s="166">
        <v>2149362.26</v>
      </c>
      <c r="D31" s="166">
        <v>22068</v>
      </c>
      <c r="E31" s="166">
        <v>313666.67</v>
      </c>
      <c r="F31" s="166">
        <v>75860.1</v>
      </c>
      <c r="G31" s="166">
        <v>5759.35</v>
      </c>
      <c r="H31" s="166">
        <v>17056717.41</v>
      </c>
      <c r="I31" s="166">
        <v>61141200</v>
      </c>
      <c r="J31" s="166">
        <v>6403678.77</v>
      </c>
      <c r="K31" s="166">
        <v>87271887.56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K2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31.28125" style="266" customWidth="1"/>
    <col min="2" max="11" width="9.00390625" style="180" customWidth="1"/>
    <col min="12" max="16384" width="9.00390625" style="315" customWidth="1"/>
  </cols>
  <sheetData>
    <row r="1" ht="16.5">
      <c r="A1" s="274" t="s">
        <v>289</v>
      </c>
    </row>
    <row r="2" spans="1:11" ht="16.5">
      <c r="A2" s="273" t="s">
        <v>26</v>
      </c>
      <c r="B2" s="371" t="s">
        <v>1</v>
      </c>
      <c r="C2" s="371" t="s">
        <v>2</v>
      </c>
      <c r="D2" s="371" t="s">
        <v>113</v>
      </c>
      <c r="E2" s="371" t="s">
        <v>3</v>
      </c>
      <c r="F2" s="371" t="s">
        <v>106</v>
      </c>
      <c r="G2" s="371" t="s">
        <v>71</v>
      </c>
      <c r="H2" s="371" t="s">
        <v>4</v>
      </c>
      <c r="I2" s="371" t="s">
        <v>92</v>
      </c>
      <c r="J2" s="371" t="s">
        <v>94</v>
      </c>
      <c r="K2" s="371" t="s">
        <v>21</v>
      </c>
    </row>
    <row r="3" spans="1:11" ht="16.5">
      <c r="A3" s="160" t="s">
        <v>13</v>
      </c>
      <c r="B3" s="267"/>
      <c r="C3" s="267"/>
      <c r="D3" s="267"/>
      <c r="E3" s="267"/>
      <c r="F3" s="267">
        <v>14002</v>
      </c>
      <c r="G3" s="267">
        <v>30996</v>
      </c>
      <c r="H3" s="267">
        <v>5759.35</v>
      </c>
      <c r="I3" s="267"/>
      <c r="J3" s="267">
        <v>6403678.77</v>
      </c>
      <c r="K3" s="267">
        <v>6454436.119999999</v>
      </c>
    </row>
    <row r="4" spans="1:11" ht="16.5">
      <c r="A4" s="152" t="s">
        <v>14</v>
      </c>
      <c r="B4" s="156"/>
      <c r="C4" s="156"/>
      <c r="D4" s="156"/>
      <c r="E4" s="156"/>
      <c r="F4" s="156">
        <v>5050</v>
      </c>
      <c r="G4" s="156"/>
      <c r="H4" s="156"/>
      <c r="I4" s="156"/>
      <c r="J4" s="156"/>
      <c r="K4" s="156">
        <v>5050</v>
      </c>
    </row>
    <row r="5" spans="1:11" ht="16.5">
      <c r="A5" s="152" t="s">
        <v>15</v>
      </c>
      <c r="B5" s="156"/>
      <c r="C5" s="156"/>
      <c r="D5" s="156"/>
      <c r="E5" s="156"/>
      <c r="F5" s="156">
        <v>8952</v>
      </c>
      <c r="G5" s="156">
        <v>30996</v>
      </c>
      <c r="H5" s="156"/>
      <c r="I5" s="156"/>
      <c r="J5" s="156"/>
      <c r="K5" s="156">
        <v>39948</v>
      </c>
    </row>
    <row r="6" spans="1:11" ht="16.5">
      <c r="A6" s="155" t="s">
        <v>7</v>
      </c>
      <c r="B6" s="157"/>
      <c r="C6" s="157"/>
      <c r="D6" s="157"/>
      <c r="E6" s="157"/>
      <c r="F6" s="157"/>
      <c r="G6" s="157"/>
      <c r="H6" s="157">
        <v>5759.35</v>
      </c>
      <c r="I6" s="157"/>
      <c r="J6" s="157">
        <v>6403678.77</v>
      </c>
      <c r="K6" s="157">
        <v>6409438.119999999</v>
      </c>
    </row>
    <row r="7" spans="1:11" ht="16.5">
      <c r="A7" s="160" t="s">
        <v>5</v>
      </c>
      <c r="B7" s="267"/>
      <c r="C7" s="267"/>
      <c r="D7" s="267"/>
      <c r="E7" s="267">
        <v>2200</v>
      </c>
      <c r="F7" s="267">
        <v>5816</v>
      </c>
      <c r="G7" s="267">
        <v>32604.1</v>
      </c>
      <c r="H7" s="267"/>
      <c r="I7" s="267"/>
      <c r="J7" s="267"/>
      <c r="K7" s="267">
        <v>40620.1</v>
      </c>
    </row>
    <row r="8" spans="1:11" ht="16.5">
      <c r="A8" s="152" t="s">
        <v>6</v>
      </c>
      <c r="B8" s="156"/>
      <c r="C8" s="156"/>
      <c r="D8" s="156"/>
      <c r="E8" s="156">
        <v>1600</v>
      </c>
      <c r="F8" s="156"/>
      <c r="G8" s="156"/>
      <c r="H8" s="156"/>
      <c r="I8" s="156"/>
      <c r="J8" s="156"/>
      <c r="K8" s="156">
        <v>1600</v>
      </c>
    </row>
    <row r="9" spans="1:11" ht="16.5">
      <c r="A9" s="152" t="s">
        <v>87</v>
      </c>
      <c r="B9" s="156"/>
      <c r="C9" s="156"/>
      <c r="D9" s="156"/>
      <c r="E9" s="156">
        <v>600</v>
      </c>
      <c r="F9" s="156">
        <v>5816</v>
      </c>
      <c r="G9" s="156"/>
      <c r="H9" s="156"/>
      <c r="I9" s="156"/>
      <c r="J9" s="156"/>
      <c r="K9" s="156">
        <v>6416</v>
      </c>
    </row>
    <row r="10" spans="1:11" ht="16.5">
      <c r="A10" s="155" t="s">
        <v>7</v>
      </c>
      <c r="B10" s="157"/>
      <c r="C10" s="157"/>
      <c r="D10" s="157"/>
      <c r="E10" s="157"/>
      <c r="F10" s="157"/>
      <c r="G10" s="157">
        <v>32604.1</v>
      </c>
      <c r="H10" s="157"/>
      <c r="I10" s="157"/>
      <c r="J10" s="157"/>
      <c r="K10" s="157">
        <v>32604.1</v>
      </c>
    </row>
    <row r="11" spans="1:11" ht="16.5">
      <c r="A11" s="160" t="s">
        <v>23</v>
      </c>
      <c r="B11" s="267"/>
      <c r="C11" s="267"/>
      <c r="D11" s="267"/>
      <c r="E11" s="267"/>
      <c r="F11" s="267"/>
      <c r="G11" s="267">
        <v>12260</v>
      </c>
      <c r="H11" s="267"/>
      <c r="I11" s="267"/>
      <c r="J11" s="267"/>
      <c r="K11" s="267">
        <v>12260</v>
      </c>
    </row>
    <row r="12" spans="1:11" ht="16.5">
      <c r="A12" s="152" t="s">
        <v>9</v>
      </c>
      <c r="B12" s="156"/>
      <c r="C12" s="156"/>
      <c r="D12" s="156"/>
      <c r="E12" s="156"/>
      <c r="F12" s="156"/>
      <c r="G12" s="156">
        <v>2700</v>
      </c>
      <c r="H12" s="156"/>
      <c r="I12" s="156"/>
      <c r="J12" s="156"/>
      <c r="K12" s="156">
        <v>2700</v>
      </c>
    </row>
    <row r="13" spans="1:11" ht="16.5">
      <c r="A13" s="155" t="s">
        <v>10</v>
      </c>
      <c r="B13" s="157"/>
      <c r="C13" s="157"/>
      <c r="D13" s="157"/>
      <c r="E13" s="157"/>
      <c r="F13" s="157"/>
      <c r="G13" s="157">
        <v>9560</v>
      </c>
      <c r="H13" s="157"/>
      <c r="I13" s="157"/>
      <c r="J13" s="157"/>
      <c r="K13" s="157">
        <v>9560</v>
      </c>
    </row>
    <row r="14" spans="1:11" ht="33">
      <c r="A14" s="160" t="s">
        <v>209</v>
      </c>
      <c r="B14" s="267">
        <v>17056717.41</v>
      </c>
      <c r="C14" s="267">
        <v>2149362.26</v>
      </c>
      <c r="D14" s="267">
        <v>103575</v>
      </c>
      <c r="E14" s="267">
        <v>311466.67</v>
      </c>
      <c r="F14" s="267">
        <v>2250</v>
      </c>
      <c r="G14" s="267"/>
      <c r="H14" s="267"/>
      <c r="I14" s="267">
        <v>61141200</v>
      </c>
      <c r="J14" s="267"/>
      <c r="K14" s="267">
        <v>80764571.34</v>
      </c>
    </row>
    <row r="15" spans="1:11" ht="16.5">
      <c r="A15" s="152" t="s">
        <v>14</v>
      </c>
      <c r="B15" s="156">
        <v>2663490</v>
      </c>
      <c r="C15" s="156">
        <v>790990</v>
      </c>
      <c r="D15" s="156"/>
      <c r="E15" s="156"/>
      <c r="F15" s="156"/>
      <c r="G15" s="156"/>
      <c r="H15" s="156"/>
      <c r="I15" s="156"/>
      <c r="J15" s="156"/>
      <c r="K15" s="156">
        <v>3454480</v>
      </c>
    </row>
    <row r="16" spans="1:11" ht="16.5">
      <c r="A16" s="152" t="s">
        <v>8</v>
      </c>
      <c r="B16" s="156">
        <v>103200</v>
      </c>
      <c r="C16" s="156"/>
      <c r="D16" s="156"/>
      <c r="E16" s="156"/>
      <c r="F16" s="156"/>
      <c r="G16" s="156"/>
      <c r="H16" s="156"/>
      <c r="I16" s="156"/>
      <c r="J16" s="156"/>
      <c r="K16" s="156">
        <v>103200</v>
      </c>
    </row>
    <row r="17" spans="1:11" ht="16.5">
      <c r="A17" s="152" t="s">
        <v>9</v>
      </c>
      <c r="B17" s="156">
        <v>223860</v>
      </c>
      <c r="C17" s="156"/>
      <c r="D17" s="156">
        <v>52920</v>
      </c>
      <c r="E17" s="156"/>
      <c r="F17" s="156"/>
      <c r="G17" s="156"/>
      <c r="H17" s="156"/>
      <c r="I17" s="156"/>
      <c r="J17" s="156"/>
      <c r="K17" s="156">
        <v>276780</v>
      </c>
    </row>
    <row r="18" spans="1:11" ht="16.5">
      <c r="A18" s="152" t="s">
        <v>18</v>
      </c>
      <c r="B18" s="156">
        <v>170180</v>
      </c>
      <c r="C18" s="156"/>
      <c r="D18" s="156"/>
      <c r="E18" s="156"/>
      <c r="F18" s="156"/>
      <c r="G18" s="156"/>
      <c r="H18" s="156"/>
      <c r="I18" s="156"/>
      <c r="J18" s="156"/>
      <c r="K18" s="156">
        <v>170180</v>
      </c>
    </row>
    <row r="19" spans="1:11" ht="16.5">
      <c r="A19" s="152" t="s">
        <v>6</v>
      </c>
      <c r="B19" s="156">
        <v>2002460</v>
      </c>
      <c r="C19" s="156">
        <v>75610</v>
      </c>
      <c r="D19" s="156">
        <v>16885</v>
      </c>
      <c r="E19" s="156"/>
      <c r="F19" s="156"/>
      <c r="G19" s="156"/>
      <c r="H19" s="156"/>
      <c r="I19" s="156"/>
      <c r="J19" s="156"/>
      <c r="K19" s="156">
        <v>2094955</v>
      </c>
    </row>
    <row r="20" spans="1:11" ht="16.5">
      <c r="A20" s="152" t="s">
        <v>10</v>
      </c>
      <c r="B20" s="156">
        <v>333997.41</v>
      </c>
      <c r="C20" s="156"/>
      <c r="D20" s="156"/>
      <c r="E20" s="156"/>
      <c r="F20" s="156"/>
      <c r="G20" s="156"/>
      <c r="H20" s="156"/>
      <c r="I20" s="156"/>
      <c r="J20" s="156"/>
      <c r="K20" s="156">
        <v>333997.41</v>
      </c>
    </row>
    <row r="21" spans="1:11" ht="16.5">
      <c r="A21" s="152" t="s">
        <v>87</v>
      </c>
      <c r="B21" s="156">
        <v>26900</v>
      </c>
      <c r="C21" s="156">
        <v>22980</v>
      </c>
      <c r="D21" s="156"/>
      <c r="E21" s="156"/>
      <c r="F21" s="156"/>
      <c r="G21" s="156"/>
      <c r="H21" s="156"/>
      <c r="I21" s="156"/>
      <c r="J21" s="156"/>
      <c r="K21" s="156">
        <v>49880</v>
      </c>
    </row>
    <row r="22" spans="1:11" ht="16.5">
      <c r="A22" s="152" t="s">
        <v>15</v>
      </c>
      <c r="B22" s="156">
        <v>4134880</v>
      </c>
      <c r="C22" s="156">
        <v>184040</v>
      </c>
      <c r="D22" s="156"/>
      <c r="E22" s="156"/>
      <c r="F22" s="156"/>
      <c r="G22" s="156"/>
      <c r="H22" s="156"/>
      <c r="I22" s="156"/>
      <c r="J22" s="156"/>
      <c r="K22" s="156">
        <v>4318920</v>
      </c>
    </row>
    <row r="23" spans="1:11" ht="16.5">
      <c r="A23" s="152" t="s">
        <v>16</v>
      </c>
      <c r="B23" s="156">
        <v>2298300</v>
      </c>
      <c r="C23" s="156">
        <v>258102.26</v>
      </c>
      <c r="D23" s="156"/>
      <c r="E23" s="156"/>
      <c r="F23" s="156"/>
      <c r="G23" s="156"/>
      <c r="H23" s="156"/>
      <c r="I23" s="156"/>
      <c r="J23" s="156"/>
      <c r="K23" s="156">
        <v>2556402.26</v>
      </c>
    </row>
    <row r="24" spans="1:11" ht="16.5">
      <c r="A24" s="152" t="s">
        <v>56</v>
      </c>
      <c r="B24" s="156">
        <v>128340</v>
      </c>
      <c r="C24" s="156"/>
      <c r="D24" s="156"/>
      <c r="E24" s="156"/>
      <c r="F24" s="156"/>
      <c r="G24" s="156"/>
      <c r="H24" s="156"/>
      <c r="I24" s="156"/>
      <c r="J24" s="156"/>
      <c r="K24" s="156">
        <v>128340</v>
      </c>
    </row>
    <row r="25" spans="1:11" ht="16.5">
      <c r="A25" s="152" t="s">
        <v>11</v>
      </c>
      <c r="B25" s="156">
        <v>1519840</v>
      </c>
      <c r="C25" s="156">
        <v>58990</v>
      </c>
      <c r="D25" s="156"/>
      <c r="E25" s="156"/>
      <c r="F25" s="156"/>
      <c r="G25" s="156"/>
      <c r="H25" s="156"/>
      <c r="I25" s="156"/>
      <c r="J25" s="156"/>
      <c r="K25" s="156">
        <v>1578830</v>
      </c>
    </row>
    <row r="26" spans="1:11" ht="16.5">
      <c r="A26" s="152" t="s">
        <v>88</v>
      </c>
      <c r="B26" s="156">
        <v>150830</v>
      </c>
      <c r="C26" s="156"/>
      <c r="D26" s="156"/>
      <c r="E26" s="156"/>
      <c r="F26" s="156"/>
      <c r="G26" s="156"/>
      <c r="H26" s="156"/>
      <c r="I26" s="156"/>
      <c r="J26" s="156"/>
      <c r="K26" s="156">
        <v>150830</v>
      </c>
    </row>
    <row r="27" spans="1:11" ht="16.5">
      <c r="A27" s="152" t="s">
        <v>89</v>
      </c>
      <c r="B27" s="156">
        <v>672440</v>
      </c>
      <c r="C27" s="156">
        <v>164690</v>
      </c>
      <c r="D27" s="156"/>
      <c r="E27" s="156"/>
      <c r="F27" s="156"/>
      <c r="G27" s="156"/>
      <c r="H27" s="156"/>
      <c r="I27" s="156"/>
      <c r="J27" s="156"/>
      <c r="K27" s="156">
        <v>837130</v>
      </c>
    </row>
    <row r="28" spans="1:11" ht="16.5">
      <c r="A28" s="155" t="s">
        <v>7</v>
      </c>
      <c r="B28" s="157">
        <v>2628000</v>
      </c>
      <c r="C28" s="157">
        <v>593960</v>
      </c>
      <c r="D28" s="157">
        <v>33770</v>
      </c>
      <c r="E28" s="157">
        <v>311466.67</v>
      </c>
      <c r="F28" s="157">
        <v>2250</v>
      </c>
      <c r="G28" s="157"/>
      <c r="H28" s="157"/>
      <c r="I28" s="157">
        <v>61141200</v>
      </c>
      <c r="J28" s="157"/>
      <c r="K28" s="157">
        <v>64710646.67</v>
      </c>
    </row>
    <row r="29" spans="1:11" ht="16.5">
      <c r="A29" s="162" t="s">
        <v>21</v>
      </c>
      <c r="B29" s="268">
        <v>17056717.41</v>
      </c>
      <c r="C29" s="268">
        <v>2149362.26</v>
      </c>
      <c r="D29" s="268">
        <v>103575</v>
      </c>
      <c r="E29" s="268">
        <v>313666.67</v>
      </c>
      <c r="F29" s="268">
        <v>22068</v>
      </c>
      <c r="G29" s="268">
        <v>75860.1</v>
      </c>
      <c r="H29" s="268">
        <v>5759.35</v>
      </c>
      <c r="I29" s="268">
        <v>61141200</v>
      </c>
      <c r="J29" s="268">
        <v>6403678.77</v>
      </c>
      <c r="K29" s="268">
        <v>87271887.56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2" width="18.421875" style="22" customWidth="1"/>
    <col min="3" max="3" width="38.28125" style="363" customWidth="1"/>
    <col min="4" max="4" width="22.00390625" style="1" customWidth="1"/>
    <col min="5" max="5" width="13.57421875" style="1" customWidth="1"/>
    <col min="6" max="6" width="7.57421875" style="1" customWidth="1"/>
    <col min="7" max="7" width="13.28125" style="1" bestFit="1" customWidth="1"/>
    <col min="8" max="8" width="46.28125" style="1" bestFit="1" customWidth="1"/>
    <col min="9" max="9" width="12.8515625" style="1" bestFit="1" customWidth="1"/>
    <col min="10" max="10" width="12.00390625" style="1" bestFit="1" customWidth="1"/>
    <col min="11" max="11" width="6.421875" style="1" customWidth="1"/>
    <col min="12" max="12" width="38.00390625" style="1" bestFit="1" customWidth="1"/>
    <col min="13" max="16384" width="9.00390625" style="1" customWidth="1"/>
  </cols>
  <sheetData>
    <row r="1" spans="1:12" ht="21">
      <c r="A1" s="22" t="s">
        <v>24</v>
      </c>
      <c r="B1" s="22" t="s">
        <v>25</v>
      </c>
      <c r="C1" s="363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" t="s">
        <v>31</v>
      </c>
      <c r="I1" s="1" t="s">
        <v>33</v>
      </c>
      <c r="J1" s="1" t="s">
        <v>32</v>
      </c>
      <c r="K1" s="1" t="s">
        <v>0</v>
      </c>
      <c r="L1" s="66" t="s">
        <v>60</v>
      </c>
    </row>
    <row r="2" spans="1:12" s="122" customFormat="1" ht="21">
      <c r="A2" s="334">
        <v>2011726005</v>
      </c>
      <c r="B2" s="335" t="s">
        <v>206</v>
      </c>
      <c r="C2" s="289" t="s">
        <v>13</v>
      </c>
      <c r="D2" s="305" t="s">
        <v>151</v>
      </c>
      <c r="E2" s="305" t="s">
        <v>7</v>
      </c>
      <c r="F2" s="305" t="s">
        <v>207</v>
      </c>
      <c r="G2" s="306">
        <v>6403678.77</v>
      </c>
      <c r="H2" s="305" t="s">
        <v>151</v>
      </c>
      <c r="I2" s="305" t="s">
        <v>94</v>
      </c>
      <c r="J2" s="305" t="s">
        <v>108</v>
      </c>
      <c r="K2" s="305">
        <v>10</v>
      </c>
      <c r="L2" s="305"/>
    </row>
    <row r="3" spans="1:12" s="122" customFormat="1" ht="42">
      <c r="A3" s="334">
        <v>2011753015</v>
      </c>
      <c r="B3" s="335" t="s">
        <v>208</v>
      </c>
      <c r="C3" s="289" t="s">
        <v>209</v>
      </c>
      <c r="D3" s="305" t="s">
        <v>210</v>
      </c>
      <c r="E3" s="305" t="s">
        <v>6</v>
      </c>
      <c r="F3" s="305" t="s">
        <v>212</v>
      </c>
      <c r="G3" s="306">
        <v>16885</v>
      </c>
      <c r="H3" s="305" t="s">
        <v>113</v>
      </c>
      <c r="I3" s="305" t="s">
        <v>113</v>
      </c>
      <c r="J3" s="305" t="s">
        <v>17</v>
      </c>
      <c r="K3" s="305">
        <v>10</v>
      </c>
      <c r="L3" s="305"/>
    </row>
    <row r="4" spans="1:12" s="122" customFormat="1" ht="42">
      <c r="A4" s="334">
        <v>2011753015</v>
      </c>
      <c r="B4" s="335" t="s">
        <v>208</v>
      </c>
      <c r="C4" s="289" t="s">
        <v>209</v>
      </c>
      <c r="D4" s="305" t="s">
        <v>210</v>
      </c>
      <c r="E4" s="305" t="s">
        <v>9</v>
      </c>
      <c r="F4" s="305" t="s">
        <v>212</v>
      </c>
      <c r="G4" s="306">
        <v>52920</v>
      </c>
      <c r="H4" s="305" t="s">
        <v>113</v>
      </c>
      <c r="I4" s="305" t="s">
        <v>113</v>
      </c>
      <c r="J4" s="305" t="s">
        <v>17</v>
      </c>
      <c r="K4" s="305">
        <v>10</v>
      </c>
      <c r="L4" s="305"/>
    </row>
    <row r="5" spans="1:12" s="122" customFormat="1" ht="42">
      <c r="A5" s="334">
        <v>2011753015</v>
      </c>
      <c r="B5" s="335" t="s">
        <v>208</v>
      </c>
      <c r="C5" s="289" t="s">
        <v>209</v>
      </c>
      <c r="D5" s="305" t="s">
        <v>210</v>
      </c>
      <c r="E5" s="305" t="s">
        <v>7</v>
      </c>
      <c r="F5" s="305" t="s">
        <v>212</v>
      </c>
      <c r="G5" s="306">
        <v>33770</v>
      </c>
      <c r="H5" s="305" t="s">
        <v>113</v>
      </c>
      <c r="I5" s="305" t="s">
        <v>113</v>
      </c>
      <c r="J5" s="305" t="s">
        <v>17</v>
      </c>
      <c r="K5" s="305">
        <v>10</v>
      </c>
      <c r="L5" s="305"/>
    </row>
    <row r="6" spans="1:12" s="122" customFormat="1" ht="42">
      <c r="A6" s="334">
        <v>2011753015</v>
      </c>
      <c r="B6" s="335" t="s">
        <v>208</v>
      </c>
      <c r="C6" s="289" t="s">
        <v>209</v>
      </c>
      <c r="D6" s="305" t="s">
        <v>210</v>
      </c>
      <c r="E6" s="305" t="s">
        <v>7</v>
      </c>
      <c r="F6" s="305" t="s">
        <v>215</v>
      </c>
      <c r="G6" s="306">
        <v>2250</v>
      </c>
      <c r="H6" s="305" t="s">
        <v>216</v>
      </c>
      <c r="I6" s="305" t="s">
        <v>106</v>
      </c>
      <c r="J6" s="305" t="s">
        <v>19</v>
      </c>
      <c r="K6" s="305">
        <v>10</v>
      </c>
      <c r="L6" s="305"/>
    </row>
    <row r="7" spans="1:12" s="122" customFormat="1" ht="42">
      <c r="A7" s="334">
        <v>2011753015</v>
      </c>
      <c r="B7" s="335" t="s">
        <v>219</v>
      </c>
      <c r="C7" s="289" t="s">
        <v>209</v>
      </c>
      <c r="D7" s="305" t="s">
        <v>218</v>
      </c>
      <c r="E7" s="305" t="s">
        <v>7</v>
      </c>
      <c r="F7" s="305" t="s">
        <v>217</v>
      </c>
      <c r="G7" s="306">
        <v>59819700</v>
      </c>
      <c r="H7" s="305" t="s">
        <v>218</v>
      </c>
      <c r="I7" s="305" t="s">
        <v>92</v>
      </c>
      <c r="J7" s="305" t="s">
        <v>91</v>
      </c>
      <c r="K7" s="305">
        <v>10</v>
      </c>
      <c r="L7" s="305"/>
    </row>
    <row r="8" spans="1:12" s="122" customFormat="1" ht="42">
      <c r="A8" s="334">
        <v>2011753015</v>
      </c>
      <c r="B8" s="335" t="s">
        <v>220</v>
      </c>
      <c r="C8" s="289" t="s">
        <v>209</v>
      </c>
      <c r="D8" s="289" t="s">
        <v>221</v>
      </c>
      <c r="E8" s="305" t="s">
        <v>7</v>
      </c>
      <c r="F8" s="305" t="s">
        <v>222</v>
      </c>
      <c r="G8" s="306">
        <v>1321500</v>
      </c>
      <c r="H8" s="289" t="s">
        <v>221</v>
      </c>
      <c r="I8" s="305" t="s">
        <v>92</v>
      </c>
      <c r="J8" s="305" t="s">
        <v>91</v>
      </c>
      <c r="K8" s="305">
        <v>10</v>
      </c>
      <c r="L8" s="305"/>
    </row>
    <row r="9" spans="1:12" s="122" customFormat="1" ht="21">
      <c r="A9" s="334">
        <v>2011726005</v>
      </c>
      <c r="B9" s="335" t="s">
        <v>231</v>
      </c>
      <c r="C9" s="289" t="s">
        <v>13</v>
      </c>
      <c r="D9" s="305" t="s">
        <v>210</v>
      </c>
      <c r="E9" s="305" t="s">
        <v>7</v>
      </c>
      <c r="F9" s="305" t="s">
        <v>232</v>
      </c>
      <c r="G9" s="306">
        <v>1585.21</v>
      </c>
      <c r="H9" s="305" t="s">
        <v>90</v>
      </c>
      <c r="I9" s="305" t="s">
        <v>4</v>
      </c>
      <c r="J9" s="305" t="s">
        <v>19</v>
      </c>
      <c r="K9" s="305">
        <v>10</v>
      </c>
      <c r="L9" s="305"/>
    </row>
    <row r="10" spans="1:12" s="122" customFormat="1" ht="42">
      <c r="A10" s="334">
        <v>2011753015</v>
      </c>
      <c r="B10" s="335" t="s">
        <v>233</v>
      </c>
      <c r="C10" s="289" t="s">
        <v>209</v>
      </c>
      <c r="D10" s="305" t="s">
        <v>210</v>
      </c>
      <c r="E10" s="305" t="s">
        <v>7</v>
      </c>
      <c r="F10" s="305" t="s">
        <v>234</v>
      </c>
      <c r="G10" s="306">
        <v>24000</v>
      </c>
      <c r="H10" s="305" t="s">
        <v>235</v>
      </c>
      <c r="I10" s="305" t="s">
        <v>3</v>
      </c>
      <c r="J10" s="305" t="s">
        <v>19</v>
      </c>
      <c r="K10" s="305">
        <v>10</v>
      </c>
      <c r="L10" s="305"/>
    </row>
    <row r="11" spans="1:12" s="122" customFormat="1" ht="21">
      <c r="A11" s="334">
        <v>2011726005</v>
      </c>
      <c r="B11" s="335" t="s">
        <v>231</v>
      </c>
      <c r="C11" s="289" t="s">
        <v>13</v>
      </c>
      <c r="D11" s="305" t="s">
        <v>210</v>
      </c>
      <c r="E11" s="305" t="s">
        <v>7</v>
      </c>
      <c r="F11" s="305" t="s">
        <v>236</v>
      </c>
      <c r="G11" s="306">
        <v>214</v>
      </c>
      <c r="H11" s="305" t="s">
        <v>90</v>
      </c>
      <c r="I11" s="305" t="s">
        <v>4</v>
      </c>
      <c r="J11" s="305" t="s">
        <v>19</v>
      </c>
      <c r="K11" s="305">
        <v>10</v>
      </c>
      <c r="L11" s="305"/>
    </row>
    <row r="12" spans="1:12" s="122" customFormat="1" ht="42">
      <c r="A12" s="334">
        <v>2011753015</v>
      </c>
      <c r="B12" s="335" t="s">
        <v>233</v>
      </c>
      <c r="C12" s="289" t="s">
        <v>209</v>
      </c>
      <c r="D12" s="305" t="s">
        <v>210</v>
      </c>
      <c r="E12" s="305" t="s">
        <v>7</v>
      </c>
      <c r="F12" s="305" t="s">
        <v>237</v>
      </c>
      <c r="G12" s="306">
        <v>12500</v>
      </c>
      <c r="H12" s="305" t="s">
        <v>131</v>
      </c>
      <c r="I12" s="305" t="s">
        <v>3</v>
      </c>
      <c r="J12" s="305" t="s">
        <v>19</v>
      </c>
      <c r="K12" s="305">
        <v>10</v>
      </c>
      <c r="L12" s="305"/>
    </row>
    <row r="13" spans="1:12" s="122" customFormat="1" ht="21">
      <c r="A13" s="334">
        <v>2011726005</v>
      </c>
      <c r="B13" s="335" t="s">
        <v>231</v>
      </c>
      <c r="C13" s="289" t="s">
        <v>13</v>
      </c>
      <c r="D13" s="305" t="s">
        <v>210</v>
      </c>
      <c r="E13" s="305" t="s">
        <v>15</v>
      </c>
      <c r="F13" s="305" t="s">
        <v>238</v>
      </c>
      <c r="G13" s="306">
        <v>3972</v>
      </c>
      <c r="H13" s="305" t="s">
        <v>263</v>
      </c>
      <c r="I13" s="305" t="s">
        <v>106</v>
      </c>
      <c r="J13" s="305" t="s">
        <v>19</v>
      </c>
      <c r="K13" s="305">
        <v>10</v>
      </c>
      <c r="L13" s="305"/>
    </row>
    <row r="14" spans="1:12" s="122" customFormat="1" ht="42">
      <c r="A14" s="334">
        <v>2011753015</v>
      </c>
      <c r="B14" s="335" t="s">
        <v>233</v>
      </c>
      <c r="C14" s="289" t="s">
        <v>209</v>
      </c>
      <c r="D14" s="305" t="s">
        <v>210</v>
      </c>
      <c r="E14" s="305" t="s">
        <v>7</v>
      </c>
      <c r="F14" s="305" t="s">
        <v>243</v>
      </c>
      <c r="G14" s="306">
        <v>84800</v>
      </c>
      <c r="H14" s="305" t="s">
        <v>131</v>
      </c>
      <c r="I14" s="305" t="s">
        <v>3</v>
      </c>
      <c r="J14" s="305" t="s">
        <v>19</v>
      </c>
      <c r="K14" s="305">
        <v>10</v>
      </c>
      <c r="L14" s="305"/>
    </row>
    <row r="15" spans="1:12" s="122" customFormat="1" ht="21">
      <c r="A15" s="334">
        <v>2011726005</v>
      </c>
      <c r="B15" s="335" t="s">
        <v>231</v>
      </c>
      <c r="C15" s="289" t="s">
        <v>13</v>
      </c>
      <c r="D15" s="305" t="s">
        <v>210</v>
      </c>
      <c r="E15" s="305" t="s">
        <v>7</v>
      </c>
      <c r="F15" s="305" t="s">
        <v>244</v>
      </c>
      <c r="G15" s="306">
        <v>3573.87</v>
      </c>
      <c r="H15" s="305" t="s">
        <v>245</v>
      </c>
      <c r="I15" s="305" t="s">
        <v>4</v>
      </c>
      <c r="J15" s="305" t="s">
        <v>19</v>
      </c>
      <c r="K15" s="305">
        <v>10</v>
      </c>
      <c r="L15" s="305"/>
    </row>
    <row r="16" spans="1:12" s="122" customFormat="1" ht="21">
      <c r="A16" s="334">
        <v>2011726005</v>
      </c>
      <c r="B16" s="335" t="s">
        <v>231</v>
      </c>
      <c r="C16" s="289" t="s">
        <v>13</v>
      </c>
      <c r="D16" s="305" t="s">
        <v>210</v>
      </c>
      <c r="E16" s="305" t="s">
        <v>15</v>
      </c>
      <c r="F16" s="305" t="s">
        <v>246</v>
      </c>
      <c r="G16" s="306">
        <v>12608</v>
      </c>
      <c r="H16" s="305" t="s">
        <v>105</v>
      </c>
      <c r="I16" s="305" t="s">
        <v>71</v>
      </c>
      <c r="J16" s="305" t="s">
        <v>19</v>
      </c>
      <c r="K16" s="305">
        <v>10</v>
      </c>
      <c r="L16" s="305"/>
    </row>
    <row r="17" spans="1:12" s="122" customFormat="1" ht="21">
      <c r="A17" s="334">
        <v>2011726005</v>
      </c>
      <c r="B17" s="335" t="s">
        <v>231</v>
      </c>
      <c r="C17" s="289" t="s">
        <v>13</v>
      </c>
      <c r="D17" s="305" t="s">
        <v>210</v>
      </c>
      <c r="E17" s="305" t="s">
        <v>7</v>
      </c>
      <c r="F17" s="305" t="s">
        <v>247</v>
      </c>
      <c r="G17" s="306">
        <v>386.27</v>
      </c>
      <c r="H17" s="305" t="s">
        <v>90</v>
      </c>
      <c r="I17" s="305" t="s">
        <v>4</v>
      </c>
      <c r="J17" s="305" t="s">
        <v>19</v>
      </c>
      <c r="K17" s="305">
        <v>10</v>
      </c>
      <c r="L17" s="305"/>
    </row>
    <row r="18" spans="1:12" s="122" customFormat="1" ht="21">
      <c r="A18" s="334">
        <v>2011726001</v>
      </c>
      <c r="B18" s="335" t="s">
        <v>248</v>
      </c>
      <c r="C18" s="289" t="s">
        <v>5</v>
      </c>
      <c r="D18" s="305" t="s">
        <v>210</v>
      </c>
      <c r="E18" s="305" t="s">
        <v>7</v>
      </c>
      <c r="F18" s="305" t="s">
        <v>249</v>
      </c>
      <c r="G18" s="306">
        <v>32604.1</v>
      </c>
      <c r="H18" s="305" t="s">
        <v>250</v>
      </c>
      <c r="I18" s="305" t="s">
        <v>71</v>
      </c>
      <c r="J18" s="305" t="s">
        <v>19</v>
      </c>
      <c r="K18" s="305">
        <v>10</v>
      </c>
      <c r="L18" s="305"/>
    </row>
    <row r="19" spans="1:12" s="122" customFormat="1" ht="42">
      <c r="A19" s="334">
        <v>2011753015</v>
      </c>
      <c r="B19" s="335" t="s">
        <v>233</v>
      </c>
      <c r="C19" s="289" t="s">
        <v>209</v>
      </c>
      <c r="D19" s="305" t="s">
        <v>210</v>
      </c>
      <c r="E19" s="305" t="s">
        <v>7</v>
      </c>
      <c r="F19" s="377" t="s">
        <v>251</v>
      </c>
      <c r="G19" s="378">
        <v>3000</v>
      </c>
      <c r="H19" s="377" t="s">
        <v>235</v>
      </c>
      <c r="I19" s="377" t="s">
        <v>3</v>
      </c>
      <c r="J19" s="377" t="s">
        <v>19</v>
      </c>
      <c r="K19" s="377">
        <v>10</v>
      </c>
      <c r="L19" s="377"/>
    </row>
    <row r="20" spans="1:12" s="122" customFormat="1" ht="21">
      <c r="A20" s="334">
        <v>2011726005</v>
      </c>
      <c r="B20" s="335" t="s">
        <v>231</v>
      </c>
      <c r="C20" s="289" t="s">
        <v>13</v>
      </c>
      <c r="D20" s="305" t="s">
        <v>210</v>
      </c>
      <c r="E20" s="377" t="s">
        <v>14</v>
      </c>
      <c r="F20" s="377" t="s">
        <v>252</v>
      </c>
      <c r="G20" s="378">
        <f>720+510</f>
        <v>1230</v>
      </c>
      <c r="H20" s="305" t="s">
        <v>264</v>
      </c>
      <c r="I20" s="377" t="s">
        <v>106</v>
      </c>
      <c r="J20" s="377" t="s">
        <v>19</v>
      </c>
      <c r="K20" s="377">
        <v>10</v>
      </c>
      <c r="L20" s="377"/>
    </row>
    <row r="21" spans="1:12" s="122" customFormat="1" ht="21">
      <c r="A21" s="334">
        <v>2011726005</v>
      </c>
      <c r="B21" s="335" t="s">
        <v>231</v>
      </c>
      <c r="C21" s="289" t="s">
        <v>13</v>
      </c>
      <c r="D21" s="305" t="s">
        <v>210</v>
      </c>
      <c r="E21" s="377" t="s">
        <v>14</v>
      </c>
      <c r="F21" s="377" t="s">
        <v>252</v>
      </c>
      <c r="G21" s="378">
        <f>2320+1500</f>
        <v>3820</v>
      </c>
      <c r="H21" s="305" t="s">
        <v>263</v>
      </c>
      <c r="I21" s="305" t="s">
        <v>106</v>
      </c>
      <c r="J21" s="305" t="s">
        <v>19</v>
      </c>
      <c r="K21" s="305">
        <v>10</v>
      </c>
      <c r="L21" s="377"/>
    </row>
    <row r="22" spans="1:12" s="122" customFormat="1" ht="21">
      <c r="A22" s="334">
        <v>2011726005</v>
      </c>
      <c r="B22" s="335" t="s">
        <v>231</v>
      </c>
      <c r="C22" s="289" t="s">
        <v>13</v>
      </c>
      <c r="D22" s="305" t="s">
        <v>210</v>
      </c>
      <c r="E22" s="377" t="s">
        <v>15</v>
      </c>
      <c r="F22" s="377" t="s">
        <v>253</v>
      </c>
      <c r="G22" s="378">
        <v>17370</v>
      </c>
      <c r="H22" s="377" t="s">
        <v>105</v>
      </c>
      <c r="I22" s="377" t="s">
        <v>71</v>
      </c>
      <c r="J22" s="377" t="s">
        <v>19</v>
      </c>
      <c r="K22" s="377">
        <v>10</v>
      </c>
      <c r="L22" s="377"/>
    </row>
    <row r="23" spans="1:12" s="122" customFormat="1" ht="21">
      <c r="A23" s="334">
        <v>2011726005</v>
      </c>
      <c r="B23" s="335" t="s">
        <v>231</v>
      </c>
      <c r="C23" s="289" t="s">
        <v>13</v>
      </c>
      <c r="D23" s="305" t="s">
        <v>210</v>
      </c>
      <c r="E23" s="377" t="s">
        <v>15</v>
      </c>
      <c r="F23" s="377" t="s">
        <v>254</v>
      </c>
      <c r="G23" s="378">
        <v>4980</v>
      </c>
      <c r="H23" s="305" t="s">
        <v>263</v>
      </c>
      <c r="I23" s="305" t="s">
        <v>106</v>
      </c>
      <c r="J23" s="305" t="s">
        <v>19</v>
      </c>
      <c r="K23" s="305">
        <v>10</v>
      </c>
      <c r="L23" s="377"/>
    </row>
    <row r="24" spans="1:12" s="122" customFormat="1" ht="21">
      <c r="A24" s="334">
        <v>2011726005</v>
      </c>
      <c r="B24" s="335" t="s">
        <v>231</v>
      </c>
      <c r="C24" s="289" t="s">
        <v>13</v>
      </c>
      <c r="D24" s="305" t="s">
        <v>210</v>
      </c>
      <c r="E24" s="377" t="s">
        <v>15</v>
      </c>
      <c r="F24" s="377" t="s">
        <v>255</v>
      </c>
      <c r="G24" s="378">
        <v>1018</v>
      </c>
      <c r="H24" s="377" t="s">
        <v>105</v>
      </c>
      <c r="I24" s="377" t="s">
        <v>71</v>
      </c>
      <c r="J24" s="377" t="s">
        <v>19</v>
      </c>
      <c r="K24" s="377">
        <v>10</v>
      </c>
      <c r="L24" s="377"/>
    </row>
    <row r="25" spans="1:12" s="122" customFormat="1" ht="21">
      <c r="A25" s="334">
        <v>2011726001</v>
      </c>
      <c r="B25" s="335" t="s">
        <v>248</v>
      </c>
      <c r="C25" s="289" t="s">
        <v>5</v>
      </c>
      <c r="D25" s="305" t="s">
        <v>210</v>
      </c>
      <c r="E25" s="305" t="s">
        <v>6</v>
      </c>
      <c r="F25" s="377" t="s">
        <v>256</v>
      </c>
      <c r="G25" s="378">
        <v>1600</v>
      </c>
      <c r="H25" s="377" t="s">
        <v>111</v>
      </c>
      <c r="I25" s="377" t="s">
        <v>3</v>
      </c>
      <c r="J25" s="377" t="s">
        <v>19</v>
      </c>
      <c r="K25" s="377">
        <v>10</v>
      </c>
      <c r="L25" s="377"/>
    </row>
    <row r="26" spans="1:12" s="122" customFormat="1" ht="21">
      <c r="A26" s="374">
        <v>2011726002</v>
      </c>
      <c r="B26" s="375" t="s">
        <v>257</v>
      </c>
      <c r="C26" s="376" t="s">
        <v>23</v>
      </c>
      <c r="D26" s="377" t="s">
        <v>210</v>
      </c>
      <c r="E26" s="377" t="s">
        <v>10</v>
      </c>
      <c r="F26" s="377" t="s">
        <v>258</v>
      </c>
      <c r="G26" s="378">
        <v>9560</v>
      </c>
      <c r="H26" s="377" t="s">
        <v>103</v>
      </c>
      <c r="I26" s="377" t="s">
        <v>71</v>
      </c>
      <c r="J26" s="377" t="s">
        <v>19</v>
      </c>
      <c r="K26" s="377">
        <v>10</v>
      </c>
      <c r="L26" s="377"/>
    </row>
    <row r="27" spans="1:12" s="122" customFormat="1" ht="21">
      <c r="A27" s="374">
        <v>2011726002</v>
      </c>
      <c r="B27" s="375" t="s">
        <v>257</v>
      </c>
      <c r="C27" s="376" t="s">
        <v>23</v>
      </c>
      <c r="D27" s="377" t="s">
        <v>210</v>
      </c>
      <c r="E27" s="377" t="s">
        <v>9</v>
      </c>
      <c r="F27" s="377" t="s">
        <v>259</v>
      </c>
      <c r="G27" s="378">
        <v>2700</v>
      </c>
      <c r="H27" s="377" t="s">
        <v>104</v>
      </c>
      <c r="I27" s="377" t="s">
        <v>71</v>
      </c>
      <c r="J27" s="377" t="s">
        <v>19</v>
      </c>
      <c r="K27" s="377">
        <v>10</v>
      </c>
      <c r="L27" s="377"/>
    </row>
    <row r="28" spans="1:12" s="122" customFormat="1" ht="21">
      <c r="A28" s="334">
        <v>2011726001</v>
      </c>
      <c r="B28" s="335" t="s">
        <v>248</v>
      </c>
      <c r="C28" s="289" t="s">
        <v>5</v>
      </c>
      <c r="D28" s="305" t="s">
        <v>210</v>
      </c>
      <c r="E28" s="377" t="s">
        <v>87</v>
      </c>
      <c r="F28" s="377" t="s">
        <v>260</v>
      </c>
      <c r="G28" s="378">
        <v>240</v>
      </c>
      <c r="H28" s="377" t="s">
        <v>261</v>
      </c>
      <c r="I28" s="377" t="s">
        <v>106</v>
      </c>
      <c r="J28" s="377" t="s">
        <v>19</v>
      </c>
      <c r="K28" s="377">
        <v>10</v>
      </c>
      <c r="L28" s="377"/>
    </row>
    <row r="29" spans="1:12" s="122" customFormat="1" ht="21">
      <c r="A29" s="334">
        <v>2011726001</v>
      </c>
      <c r="B29" s="335" t="s">
        <v>248</v>
      </c>
      <c r="C29" s="289" t="s">
        <v>5</v>
      </c>
      <c r="D29" s="305" t="s">
        <v>210</v>
      </c>
      <c r="E29" s="377" t="s">
        <v>87</v>
      </c>
      <c r="F29" s="377" t="s">
        <v>262</v>
      </c>
      <c r="G29" s="378">
        <f>400+400</f>
        <v>800</v>
      </c>
      <c r="H29" s="305" t="s">
        <v>264</v>
      </c>
      <c r="I29" s="377" t="s">
        <v>106</v>
      </c>
      <c r="J29" s="377" t="s">
        <v>19</v>
      </c>
      <c r="K29" s="377">
        <v>10</v>
      </c>
      <c r="L29" s="377"/>
    </row>
    <row r="30" spans="1:12" s="122" customFormat="1" ht="21">
      <c r="A30" s="334">
        <v>2011726001</v>
      </c>
      <c r="B30" s="335" t="s">
        <v>248</v>
      </c>
      <c r="C30" s="289" t="s">
        <v>5</v>
      </c>
      <c r="D30" s="305" t="s">
        <v>210</v>
      </c>
      <c r="E30" s="377" t="s">
        <v>87</v>
      </c>
      <c r="F30" s="377" t="s">
        <v>262</v>
      </c>
      <c r="G30" s="378">
        <f>2388+2388</f>
        <v>4776</v>
      </c>
      <c r="H30" s="305" t="s">
        <v>263</v>
      </c>
      <c r="I30" s="305" t="s">
        <v>106</v>
      </c>
      <c r="J30" s="305" t="s">
        <v>19</v>
      </c>
      <c r="K30" s="305">
        <v>10</v>
      </c>
      <c r="L30" s="377"/>
    </row>
    <row r="31" spans="1:12" s="122" customFormat="1" ht="21">
      <c r="A31" s="334">
        <v>2011726001</v>
      </c>
      <c r="B31" s="335" t="s">
        <v>248</v>
      </c>
      <c r="C31" s="289" t="s">
        <v>5</v>
      </c>
      <c r="D31" s="305" t="s">
        <v>210</v>
      </c>
      <c r="E31" s="377" t="s">
        <v>87</v>
      </c>
      <c r="F31" s="377" t="s">
        <v>265</v>
      </c>
      <c r="G31" s="378">
        <v>600</v>
      </c>
      <c r="H31" s="377" t="s">
        <v>266</v>
      </c>
      <c r="I31" s="377" t="s">
        <v>3</v>
      </c>
      <c r="J31" s="377" t="s">
        <v>19</v>
      </c>
      <c r="K31" s="377">
        <v>10</v>
      </c>
      <c r="L31" s="377"/>
    </row>
    <row r="32" spans="1:12" s="122" customFormat="1" ht="42">
      <c r="A32" s="334">
        <v>2011753015</v>
      </c>
      <c r="B32" s="335" t="s">
        <v>233</v>
      </c>
      <c r="C32" s="289" t="s">
        <v>209</v>
      </c>
      <c r="D32" s="305" t="s">
        <v>210</v>
      </c>
      <c r="E32" s="305" t="s">
        <v>7</v>
      </c>
      <c r="F32" s="377" t="s">
        <v>267</v>
      </c>
      <c r="G32" s="378">
        <v>28366.67</v>
      </c>
      <c r="H32" s="377" t="s">
        <v>235</v>
      </c>
      <c r="I32" s="377" t="s">
        <v>3</v>
      </c>
      <c r="J32" s="377" t="s">
        <v>19</v>
      </c>
      <c r="K32" s="377">
        <v>10</v>
      </c>
      <c r="L32" s="377"/>
    </row>
    <row r="33" spans="1:12" s="122" customFormat="1" ht="42">
      <c r="A33" s="334">
        <v>2011753015</v>
      </c>
      <c r="B33" s="335" t="s">
        <v>233</v>
      </c>
      <c r="C33" s="289" t="s">
        <v>209</v>
      </c>
      <c r="D33" s="305" t="s">
        <v>210</v>
      </c>
      <c r="E33" s="305" t="s">
        <v>7</v>
      </c>
      <c r="F33" s="377" t="s">
        <v>267</v>
      </c>
      <c r="G33" s="378">
        <v>158800</v>
      </c>
      <c r="H33" s="377" t="s">
        <v>268</v>
      </c>
      <c r="I33" s="377" t="s">
        <v>3</v>
      </c>
      <c r="J33" s="377" t="s">
        <v>19</v>
      </c>
      <c r="K33" s="377">
        <v>10</v>
      </c>
      <c r="L33" s="377"/>
    </row>
    <row r="34" spans="1:12" s="122" customFormat="1" ht="42">
      <c r="A34" s="334">
        <v>2011753015</v>
      </c>
      <c r="B34" s="335" t="s">
        <v>233</v>
      </c>
      <c r="C34" s="289" t="s">
        <v>209</v>
      </c>
      <c r="D34" s="305" t="s">
        <v>210</v>
      </c>
      <c r="E34" s="377" t="s">
        <v>7</v>
      </c>
      <c r="F34" s="377" t="s">
        <v>269</v>
      </c>
      <c r="G34" s="378">
        <f>652880+202980+80170+35890+56640+611030+265750+331600+249160</f>
        <v>2486100</v>
      </c>
      <c r="H34" s="377" t="s">
        <v>67</v>
      </c>
      <c r="I34" s="305" t="s">
        <v>1</v>
      </c>
      <c r="J34" s="305" t="s">
        <v>17</v>
      </c>
      <c r="K34" s="377">
        <v>10</v>
      </c>
      <c r="L34" s="377"/>
    </row>
    <row r="35" spans="1:12" s="122" customFormat="1" ht="42">
      <c r="A35" s="334">
        <v>2011753015</v>
      </c>
      <c r="B35" s="335" t="s">
        <v>233</v>
      </c>
      <c r="C35" s="289" t="s">
        <v>209</v>
      </c>
      <c r="D35" s="305" t="s">
        <v>210</v>
      </c>
      <c r="E35" s="377" t="s">
        <v>14</v>
      </c>
      <c r="F35" s="377" t="s">
        <v>269</v>
      </c>
      <c r="G35" s="378">
        <v>2238590</v>
      </c>
      <c r="H35" s="377" t="s">
        <v>67</v>
      </c>
      <c r="I35" s="305" t="s">
        <v>1</v>
      </c>
      <c r="J35" s="305" t="s">
        <v>17</v>
      </c>
      <c r="K35" s="377">
        <v>10</v>
      </c>
      <c r="L35" s="377"/>
    </row>
    <row r="36" spans="1:12" s="122" customFormat="1" ht="42">
      <c r="A36" s="334">
        <v>2011753015</v>
      </c>
      <c r="B36" s="335" t="s">
        <v>233</v>
      </c>
      <c r="C36" s="289" t="s">
        <v>209</v>
      </c>
      <c r="D36" s="305" t="s">
        <v>210</v>
      </c>
      <c r="E36" s="377" t="s">
        <v>15</v>
      </c>
      <c r="F36" s="377" t="s">
        <v>269</v>
      </c>
      <c r="G36" s="378">
        <v>3469580</v>
      </c>
      <c r="H36" s="377" t="s">
        <v>67</v>
      </c>
      <c r="I36" s="305" t="s">
        <v>1</v>
      </c>
      <c r="J36" s="305" t="s">
        <v>17</v>
      </c>
      <c r="K36" s="377">
        <v>10</v>
      </c>
      <c r="L36" s="377"/>
    </row>
    <row r="37" spans="1:12" s="122" customFormat="1" ht="42">
      <c r="A37" s="334">
        <v>2011753015</v>
      </c>
      <c r="B37" s="335" t="s">
        <v>233</v>
      </c>
      <c r="C37" s="289" t="s">
        <v>209</v>
      </c>
      <c r="D37" s="305" t="s">
        <v>210</v>
      </c>
      <c r="E37" s="377" t="s">
        <v>16</v>
      </c>
      <c r="F37" s="377" t="s">
        <v>269</v>
      </c>
      <c r="G37" s="378">
        <v>1911300</v>
      </c>
      <c r="H37" s="377" t="s">
        <v>67</v>
      </c>
      <c r="I37" s="305" t="s">
        <v>1</v>
      </c>
      <c r="J37" s="305" t="s">
        <v>17</v>
      </c>
      <c r="K37" s="377">
        <v>10</v>
      </c>
      <c r="L37" s="377"/>
    </row>
    <row r="38" spans="1:12" s="122" customFormat="1" ht="42">
      <c r="A38" s="334">
        <v>2011753015</v>
      </c>
      <c r="B38" s="335" t="s">
        <v>233</v>
      </c>
      <c r="C38" s="289" t="s">
        <v>209</v>
      </c>
      <c r="D38" s="305" t="s">
        <v>210</v>
      </c>
      <c r="E38" s="377" t="s">
        <v>88</v>
      </c>
      <c r="F38" s="377" t="s">
        <v>269</v>
      </c>
      <c r="G38" s="378">
        <v>128430</v>
      </c>
      <c r="H38" s="377" t="s">
        <v>67</v>
      </c>
      <c r="I38" s="305" t="s">
        <v>1</v>
      </c>
      <c r="J38" s="305" t="s">
        <v>17</v>
      </c>
      <c r="K38" s="377">
        <v>10</v>
      </c>
      <c r="L38" s="377"/>
    </row>
    <row r="39" spans="1:12" s="122" customFormat="1" ht="42">
      <c r="A39" s="334">
        <v>2011753015</v>
      </c>
      <c r="B39" s="335" t="s">
        <v>233</v>
      </c>
      <c r="C39" s="289" t="s">
        <v>209</v>
      </c>
      <c r="D39" s="305" t="s">
        <v>210</v>
      </c>
      <c r="E39" s="377" t="s">
        <v>56</v>
      </c>
      <c r="F39" s="377" t="s">
        <v>269</v>
      </c>
      <c r="G39" s="378">
        <v>72140</v>
      </c>
      <c r="H39" s="377" t="s">
        <v>67</v>
      </c>
      <c r="I39" s="305" t="s">
        <v>1</v>
      </c>
      <c r="J39" s="305" t="s">
        <v>17</v>
      </c>
      <c r="K39" s="377">
        <v>10</v>
      </c>
      <c r="L39" s="377"/>
    </row>
    <row r="40" spans="1:12" s="122" customFormat="1" ht="42">
      <c r="A40" s="334">
        <v>2011753015</v>
      </c>
      <c r="B40" s="335" t="s">
        <v>233</v>
      </c>
      <c r="C40" s="289" t="s">
        <v>209</v>
      </c>
      <c r="D40" s="305" t="s">
        <v>210</v>
      </c>
      <c r="E40" s="377" t="s">
        <v>9</v>
      </c>
      <c r="F40" s="377" t="s">
        <v>269</v>
      </c>
      <c r="G40" s="378">
        <v>209160</v>
      </c>
      <c r="H40" s="377" t="s">
        <v>67</v>
      </c>
      <c r="I40" s="305" t="s">
        <v>1</v>
      </c>
      <c r="J40" s="305" t="s">
        <v>17</v>
      </c>
      <c r="K40" s="377">
        <v>10</v>
      </c>
      <c r="L40" s="377"/>
    </row>
    <row r="41" spans="1:12" s="122" customFormat="1" ht="42">
      <c r="A41" s="334">
        <v>2011753015</v>
      </c>
      <c r="B41" s="335" t="s">
        <v>233</v>
      </c>
      <c r="C41" s="289" t="s">
        <v>209</v>
      </c>
      <c r="D41" s="305" t="s">
        <v>210</v>
      </c>
      <c r="E41" s="377" t="s">
        <v>10</v>
      </c>
      <c r="F41" s="377" t="s">
        <v>269</v>
      </c>
      <c r="G41" s="378">
        <v>123056.33</v>
      </c>
      <c r="H41" s="377" t="s">
        <v>67</v>
      </c>
      <c r="I41" s="305" t="s">
        <v>1</v>
      </c>
      <c r="J41" s="305" t="s">
        <v>17</v>
      </c>
      <c r="K41" s="377">
        <v>10</v>
      </c>
      <c r="L41" s="377"/>
    </row>
    <row r="42" spans="1:12" s="122" customFormat="1" ht="42">
      <c r="A42" s="334">
        <v>2011753015</v>
      </c>
      <c r="B42" s="335" t="s">
        <v>233</v>
      </c>
      <c r="C42" s="289" t="s">
        <v>209</v>
      </c>
      <c r="D42" s="305" t="s">
        <v>210</v>
      </c>
      <c r="E42" s="377" t="s">
        <v>11</v>
      </c>
      <c r="F42" s="377" t="s">
        <v>269</v>
      </c>
      <c r="G42" s="378">
        <v>1277240</v>
      </c>
      <c r="H42" s="377" t="s">
        <v>67</v>
      </c>
      <c r="I42" s="305" t="s">
        <v>1</v>
      </c>
      <c r="J42" s="305" t="s">
        <v>17</v>
      </c>
      <c r="K42" s="377">
        <v>10</v>
      </c>
      <c r="L42" s="377"/>
    </row>
    <row r="43" spans="1:12" s="122" customFormat="1" ht="42">
      <c r="A43" s="334">
        <v>2011753015</v>
      </c>
      <c r="B43" s="335" t="s">
        <v>233</v>
      </c>
      <c r="C43" s="289" t="s">
        <v>209</v>
      </c>
      <c r="D43" s="305" t="s">
        <v>210</v>
      </c>
      <c r="E43" s="377" t="s">
        <v>89</v>
      </c>
      <c r="F43" s="377" t="s">
        <v>269</v>
      </c>
      <c r="G43" s="378">
        <v>629740</v>
      </c>
      <c r="H43" s="377" t="s">
        <v>67</v>
      </c>
      <c r="I43" s="305" t="s">
        <v>1</v>
      </c>
      <c r="J43" s="305" t="s">
        <v>17</v>
      </c>
      <c r="K43" s="377">
        <v>10</v>
      </c>
      <c r="L43" s="377"/>
    </row>
    <row r="44" spans="1:12" s="122" customFormat="1" ht="42">
      <c r="A44" s="334">
        <v>2011753015</v>
      </c>
      <c r="B44" s="335" t="s">
        <v>233</v>
      </c>
      <c r="C44" s="289" t="s">
        <v>209</v>
      </c>
      <c r="D44" s="305" t="s">
        <v>210</v>
      </c>
      <c r="E44" s="377" t="s">
        <v>8</v>
      </c>
      <c r="F44" s="377" t="s">
        <v>269</v>
      </c>
      <c r="G44" s="378">
        <v>103200</v>
      </c>
      <c r="H44" s="377" t="s">
        <v>67</v>
      </c>
      <c r="I44" s="305" t="s">
        <v>1</v>
      </c>
      <c r="J44" s="305" t="s">
        <v>17</v>
      </c>
      <c r="K44" s="377">
        <v>10</v>
      </c>
      <c r="L44" s="377"/>
    </row>
    <row r="45" spans="1:12" s="122" customFormat="1" ht="42">
      <c r="A45" s="334">
        <v>2011753015</v>
      </c>
      <c r="B45" s="335" t="s">
        <v>233</v>
      </c>
      <c r="C45" s="289" t="s">
        <v>209</v>
      </c>
      <c r="D45" s="305" t="s">
        <v>210</v>
      </c>
      <c r="E45" s="377" t="s">
        <v>6</v>
      </c>
      <c r="F45" s="377" t="s">
        <v>269</v>
      </c>
      <c r="G45" s="378">
        <v>1596760</v>
      </c>
      <c r="H45" s="377" t="s">
        <v>67</v>
      </c>
      <c r="I45" s="305" t="s">
        <v>1</v>
      </c>
      <c r="J45" s="305" t="s">
        <v>17</v>
      </c>
      <c r="K45" s="377">
        <v>10</v>
      </c>
      <c r="L45" s="377"/>
    </row>
    <row r="46" spans="1:12" s="122" customFormat="1" ht="42">
      <c r="A46" s="334">
        <v>2011753015</v>
      </c>
      <c r="B46" s="335" t="s">
        <v>233</v>
      </c>
      <c r="C46" s="289" t="s">
        <v>209</v>
      </c>
      <c r="D46" s="305" t="s">
        <v>210</v>
      </c>
      <c r="E46" s="377" t="s">
        <v>18</v>
      </c>
      <c r="F46" s="377" t="s">
        <v>269</v>
      </c>
      <c r="G46" s="378">
        <v>142180</v>
      </c>
      <c r="H46" s="377" t="s">
        <v>67</v>
      </c>
      <c r="I46" s="305" t="s">
        <v>1</v>
      </c>
      <c r="J46" s="305" t="s">
        <v>17</v>
      </c>
      <c r="K46" s="377">
        <v>10</v>
      </c>
      <c r="L46" s="377"/>
    </row>
    <row r="47" spans="1:12" s="122" customFormat="1" ht="42">
      <c r="A47" s="334">
        <v>2011753015</v>
      </c>
      <c r="B47" s="335" t="s">
        <v>233</v>
      </c>
      <c r="C47" s="289" t="s">
        <v>209</v>
      </c>
      <c r="D47" s="305" t="s">
        <v>210</v>
      </c>
      <c r="E47" s="377" t="s">
        <v>87</v>
      </c>
      <c r="F47" s="377" t="s">
        <v>269</v>
      </c>
      <c r="G47" s="378">
        <v>26900</v>
      </c>
      <c r="H47" s="377" t="s">
        <v>67</v>
      </c>
      <c r="I47" s="305" t="s">
        <v>1</v>
      </c>
      <c r="J47" s="305" t="s">
        <v>17</v>
      </c>
      <c r="K47" s="377">
        <v>10</v>
      </c>
      <c r="L47" s="377"/>
    </row>
    <row r="48" spans="1:12" s="122" customFormat="1" ht="42">
      <c r="A48" s="334">
        <v>2011753015</v>
      </c>
      <c r="B48" s="335" t="s">
        <v>233</v>
      </c>
      <c r="C48" s="289" t="s">
        <v>209</v>
      </c>
      <c r="D48" s="305" t="s">
        <v>210</v>
      </c>
      <c r="E48" s="377" t="s">
        <v>14</v>
      </c>
      <c r="F48" s="377" t="s">
        <v>269</v>
      </c>
      <c r="G48" s="378">
        <v>178700</v>
      </c>
      <c r="H48" s="377" t="s">
        <v>68</v>
      </c>
      <c r="I48" s="305" t="s">
        <v>1</v>
      </c>
      <c r="J48" s="305" t="s">
        <v>17</v>
      </c>
      <c r="K48" s="377">
        <v>10</v>
      </c>
      <c r="L48" s="377"/>
    </row>
    <row r="49" spans="1:12" s="122" customFormat="1" ht="42">
      <c r="A49" s="334">
        <v>2011753015</v>
      </c>
      <c r="B49" s="335" t="s">
        <v>233</v>
      </c>
      <c r="C49" s="289" t="s">
        <v>209</v>
      </c>
      <c r="D49" s="305" t="s">
        <v>210</v>
      </c>
      <c r="E49" s="377" t="s">
        <v>14</v>
      </c>
      <c r="F49" s="377" t="s">
        <v>269</v>
      </c>
      <c r="G49" s="378">
        <v>168800</v>
      </c>
      <c r="H49" s="377" t="s">
        <v>273</v>
      </c>
      <c r="I49" s="305" t="s">
        <v>1</v>
      </c>
      <c r="J49" s="305" t="s">
        <v>17</v>
      </c>
      <c r="K49" s="377">
        <v>10</v>
      </c>
      <c r="L49" s="377"/>
    </row>
    <row r="50" spans="1:12" s="122" customFormat="1" ht="42">
      <c r="A50" s="334">
        <v>2011753015</v>
      </c>
      <c r="B50" s="335" t="s">
        <v>233</v>
      </c>
      <c r="C50" s="289" t="s">
        <v>209</v>
      </c>
      <c r="D50" s="305" t="s">
        <v>210</v>
      </c>
      <c r="E50" s="377" t="s">
        <v>14</v>
      </c>
      <c r="F50" s="377" t="s">
        <v>269</v>
      </c>
      <c r="G50" s="378">
        <v>35000</v>
      </c>
      <c r="H50" s="377" t="s">
        <v>270</v>
      </c>
      <c r="I50" s="305" t="s">
        <v>1</v>
      </c>
      <c r="J50" s="305" t="s">
        <v>17</v>
      </c>
      <c r="K50" s="377">
        <v>10</v>
      </c>
      <c r="L50" s="377"/>
    </row>
    <row r="51" spans="1:12" s="122" customFormat="1" ht="42">
      <c r="A51" s="334">
        <v>2011753015</v>
      </c>
      <c r="B51" s="335" t="s">
        <v>233</v>
      </c>
      <c r="C51" s="289" t="s">
        <v>209</v>
      </c>
      <c r="D51" s="305" t="s">
        <v>210</v>
      </c>
      <c r="E51" s="377" t="s">
        <v>14</v>
      </c>
      <c r="F51" s="377" t="s">
        <v>269</v>
      </c>
      <c r="G51" s="378">
        <v>21200</v>
      </c>
      <c r="H51" s="377" t="s">
        <v>271</v>
      </c>
      <c r="I51" s="305" t="s">
        <v>1</v>
      </c>
      <c r="J51" s="305" t="s">
        <v>17</v>
      </c>
      <c r="K51" s="377">
        <v>10</v>
      </c>
      <c r="L51" s="377"/>
    </row>
    <row r="52" spans="1:12" s="122" customFormat="1" ht="42">
      <c r="A52" s="334">
        <v>2011753015</v>
      </c>
      <c r="B52" s="335" t="s">
        <v>233</v>
      </c>
      <c r="C52" s="289" t="s">
        <v>209</v>
      </c>
      <c r="D52" s="305" t="s">
        <v>210</v>
      </c>
      <c r="E52" s="377" t="s">
        <v>14</v>
      </c>
      <c r="F52" s="377" t="s">
        <v>269</v>
      </c>
      <c r="G52" s="378">
        <v>21200</v>
      </c>
      <c r="H52" s="377" t="s">
        <v>272</v>
      </c>
      <c r="I52" s="305" t="s">
        <v>1</v>
      </c>
      <c r="J52" s="305" t="s">
        <v>17</v>
      </c>
      <c r="K52" s="377">
        <v>10</v>
      </c>
      <c r="L52" s="377"/>
    </row>
    <row r="53" spans="1:12" s="122" customFormat="1" ht="42">
      <c r="A53" s="334">
        <v>2011753015</v>
      </c>
      <c r="B53" s="335" t="s">
        <v>233</v>
      </c>
      <c r="C53" s="289" t="s">
        <v>209</v>
      </c>
      <c r="D53" s="305" t="s">
        <v>210</v>
      </c>
      <c r="E53" s="377" t="s">
        <v>15</v>
      </c>
      <c r="F53" s="377" t="s">
        <v>269</v>
      </c>
      <c r="G53" s="378">
        <v>280000</v>
      </c>
      <c r="H53" s="377" t="s">
        <v>68</v>
      </c>
      <c r="I53" s="305" t="s">
        <v>1</v>
      </c>
      <c r="J53" s="305" t="s">
        <v>17</v>
      </c>
      <c r="K53" s="377">
        <v>10</v>
      </c>
      <c r="L53" s="377"/>
    </row>
    <row r="54" spans="1:12" s="122" customFormat="1" ht="42">
      <c r="A54" s="334">
        <v>2011753015</v>
      </c>
      <c r="B54" s="335" t="s">
        <v>233</v>
      </c>
      <c r="C54" s="289" t="s">
        <v>209</v>
      </c>
      <c r="D54" s="305" t="s">
        <v>210</v>
      </c>
      <c r="E54" s="377" t="s">
        <v>15</v>
      </c>
      <c r="F54" s="377" t="s">
        <v>269</v>
      </c>
      <c r="G54" s="378">
        <v>264500</v>
      </c>
      <c r="H54" s="377" t="s">
        <v>273</v>
      </c>
      <c r="I54" s="305" t="s">
        <v>1</v>
      </c>
      <c r="J54" s="305" t="s">
        <v>17</v>
      </c>
      <c r="K54" s="377">
        <v>10</v>
      </c>
      <c r="L54" s="377"/>
    </row>
    <row r="55" spans="1:12" s="122" customFormat="1" ht="42">
      <c r="A55" s="334">
        <v>2011753015</v>
      </c>
      <c r="B55" s="335" t="s">
        <v>233</v>
      </c>
      <c r="C55" s="289" t="s">
        <v>209</v>
      </c>
      <c r="D55" s="305" t="s">
        <v>210</v>
      </c>
      <c r="E55" s="377" t="s">
        <v>15</v>
      </c>
      <c r="F55" s="377" t="s">
        <v>269</v>
      </c>
      <c r="G55" s="378">
        <v>42000</v>
      </c>
      <c r="H55" s="377" t="s">
        <v>270</v>
      </c>
      <c r="I55" s="305" t="s">
        <v>1</v>
      </c>
      <c r="J55" s="305" t="s">
        <v>17</v>
      </c>
      <c r="K55" s="377">
        <v>10</v>
      </c>
      <c r="L55" s="377"/>
    </row>
    <row r="56" spans="1:12" s="122" customFormat="1" ht="42">
      <c r="A56" s="334">
        <v>2011753015</v>
      </c>
      <c r="B56" s="335" t="s">
        <v>233</v>
      </c>
      <c r="C56" s="289" t="s">
        <v>209</v>
      </c>
      <c r="D56" s="305" t="s">
        <v>210</v>
      </c>
      <c r="E56" s="377" t="s">
        <v>15</v>
      </c>
      <c r="F56" s="377" t="s">
        <v>269</v>
      </c>
      <c r="G56" s="378">
        <v>42000</v>
      </c>
      <c r="H56" s="377" t="s">
        <v>271</v>
      </c>
      <c r="I56" s="305" t="s">
        <v>1</v>
      </c>
      <c r="J56" s="305" t="s">
        <v>17</v>
      </c>
      <c r="K56" s="377">
        <v>10</v>
      </c>
      <c r="L56" s="377"/>
    </row>
    <row r="57" spans="1:12" s="122" customFormat="1" ht="42">
      <c r="A57" s="334">
        <v>2011753015</v>
      </c>
      <c r="B57" s="335" t="s">
        <v>233</v>
      </c>
      <c r="C57" s="289" t="s">
        <v>209</v>
      </c>
      <c r="D57" s="305" t="s">
        <v>210</v>
      </c>
      <c r="E57" s="377" t="s">
        <v>15</v>
      </c>
      <c r="F57" s="377" t="s">
        <v>269</v>
      </c>
      <c r="G57" s="378">
        <v>36800</v>
      </c>
      <c r="H57" s="377" t="s">
        <v>272</v>
      </c>
      <c r="I57" s="305" t="s">
        <v>1</v>
      </c>
      <c r="J57" s="305" t="s">
        <v>17</v>
      </c>
      <c r="K57" s="377">
        <v>10</v>
      </c>
      <c r="L57" s="377"/>
    </row>
    <row r="58" spans="1:12" s="122" customFormat="1" ht="42">
      <c r="A58" s="334">
        <v>2011753015</v>
      </c>
      <c r="B58" s="335" t="s">
        <v>233</v>
      </c>
      <c r="C58" s="289" t="s">
        <v>209</v>
      </c>
      <c r="D58" s="305" t="s">
        <v>210</v>
      </c>
      <c r="E58" s="377" t="s">
        <v>16</v>
      </c>
      <c r="F58" s="377" t="s">
        <v>269</v>
      </c>
      <c r="G58" s="378">
        <v>172700</v>
      </c>
      <c r="H58" s="377" t="s">
        <v>68</v>
      </c>
      <c r="I58" s="305" t="s">
        <v>1</v>
      </c>
      <c r="J58" s="305" t="s">
        <v>17</v>
      </c>
      <c r="K58" s="377">
        <v>10</v>
      </c>
      <c r="L58" s="377"/>
    </row>
    <row r="59" spans="1:12" s="122" customFormat="1" ht="42">
      <c r="A59" s="334">
        <v>2011753015</v>
      </c>
      <c r="B59" s="335" t="s">
        <v>233</v>
      </c>
      <c r="C59" s="289" t="s">
        <v>209</v>
      </c>
      <c r="D59" s="305" t="s">
        <v>210</v>
      </c>
      <c r="E59" s="377" t="s">
        <v>16</v>
      </c>
      <c r="F59" s="377" t="s">
        <v>269</v>
      </c>
      <c r="G59" s="378">
        <v>151600</v>
      </c>
      <c r="H59" s="377" t="s">
        <v>273</v>
      </c>
      <c r="I59" s="305" t="s">
        <v>1</v>
      </c>
      <c r="J59" s="305" t="s">
        <v>17</v>
      </c>
      <c r="K59" s="377">
        <v>10</v>
      </c>
      <c r="L59" s="377"/>
    </row>
    <row r="60" spans="1:12" s="122" customFormat="1" ht="42">
      <c r="A60" s="334">
        <v>2011753015</v>
      </c>
      <c r="B60" s="335" t="s">
        <v>233</v>
      </c>
      <c r="C60" s="289" t="s">
        <v>209</v>
      </c>
      <c r="D60" s="305" t="s">
        <v>210</v>
      </c>
      <c r="E60" s="377" t="s">
        <v>16</v>
      </c>
      <c r="F60" s="377" t="s">
        <v>269</v>
      </c>
      <c r="G60" s="378">
        <v>3500</v>
      </c>
      <c r="H60" s="377" t="s">
        <v>270</v>
      </c>
      <c r="I60" s="305" t="s">
        <v>1</v>
      </c>
      <c r="J60" s="305" t="s">
        <v>17</v>
      </c>
      <c r="K60" s="377">
        <v>10</v>
      </c>
      <c r="L60" s="377"/>
    </row>
    <row r="61" spans="1:12" s="122" customFormat="1" ht="42">
      <c r="A61" s="334">
        <v>2011753015</v>
      </c>
      <c r="B61" s="335" t="s">
        <v>233</v>
      </c>
      <c r="C61" s="289" t="s">
        <v>209</v>
      </c>
      <c r="D61" s="305" t="s">
        <v>210</v>
      </c>
      <c r="E61" s="377" t="s">
        <v>16</v>
      </c>
      <c r="F61" s="377" t="s">
        <v>269</v>
      </c>
      <c r="G61" s="378">
        <v>32400</v>
      </c>
      <c r="H61" s="377" t="s">
        <v>271</v>
      </c>
      <c r="I61" s="305" t="s">
        <v>1</v>
      </c>
      <c r="J61" s="305" t="s">
        <v>17</v>
      </c>
      <c r="K61" s="377">
        <v>10</v>
      </c>
      <c r="L61" s="377"/>
    </row>
    <row r="62" spans="1:12" s="122" customFormat="1" ht="42">
      <c r="A62" s="334">
        <v>2011753015</v>
      </c>
      <c r="B62" s="335" t="s">
        <v>233</v>
      </c>
      <c r="C62" s="289" t="s">
        <v>209</v>
      </c>
      <c r="D62" s="305" t="s">
        <v>210</v>
      </c>
      <c r="E62" s="377" t="s">
        <v>16</v>
      </c>
      <c r="F62" s="377" t="s">
        <v>269</v>
      </c>
      <c r="G62" s="378">
        <v>26800</v>
      </c>
      <c r="H62" s="377" t="s">
        <v>272</v>
      </c>
      <c r="I62" s="305" t="s">
        <v>1</v>
      </c>
      <c r="J62" s="305" t="s">
        <v>17</v>
      </c>
      <c r="K62" s="377">
        <v>10</v>
      </c>
      <c r="L62" s="377"/>
    </row>
    <row r="63" spans="1:12" s="122" customFormat="1" ht="42">
      <c r="A63" s="334">
        <v>2011753015</v>
      </c>
      <c r="B63" s="335" t="s">
        <v>233</v>
      </c>
      <c r="C63" s="289" t="s">
        <v>209</v>
      </c>
      <c r="D63" s="305" t="s">
        <v>210</v>
      </c>
      <c r="E63" s="377" t="s">
        <v>56</v>
      </c>
      <c r="F63" s="377" t="s">
        <v>269</v>
      </c>
      <c r="G63" s="378">
        <v>28200</v>
      </c>
      <c r="H63" s="377" t="s">
        <v>68</v>
      </c>
      <c r="I63" s="305" t="s">
        <v>1</v>
      </c>
      <c r="J63" s="305" t="s">
        <v>17</v>
      </c>
      <c r="K63" s="377">
        <v>10</v>
      </c>
      <c r="L63" s="377"/>
    </row>
    <row r="64" spans="1:12" s="122" customFormat="1" ht="42">
      <c r="A64" s="334">
        <v>2011753015</v>
      </c>
      <c r="B64" s="335" t="s">
        <v>233</v>
      </c>
      <c r="C64" s="289" t="s">
        <v>209</v>
      </c>
      <c r="D64" s="305" t="s">
        <v>210</v>
      </c>
      <c r="E64" s="377" t="s">
        <v>56</v>
      </c>
      <c r="F64" s="377" t="s">
        <v>269</v>
      </c>
      <c r="G64" s="378">
        <v>28000</v>
      </c>
      <c r="H64" s="377" t="s">
        <v>273</v>
      </c>
      <c r="I64" s="305" t="s">
        <v>1</v>
      </c>
      <c r="J64" s="305" t="s">
        <v>17</v>
      </c>
      <c r="K64" s="377">
        <v>10</v>
      </c>
      <c r="L64" s="377"/>
    </row>
    <row r="65" spans="1:12" s="122" customFormat="1" ht="42">
      <c r="A65" s="334">
        <v>2011753015</v>
      </c>
      <c r="B65" s="335" t="s">
        <v>233</v>
      </c>
      <c r="C65" s="289" t="s">
        <v>209</v>
      </c>
      <c r="D65" s="305" t="s">
        <v>210</v>
      </c>
      <c r="E65" s="377" t="s">
        <v>88</v>
      </c>
      <c r="F65" s="377" t="s">
        <v>269</v>
      </c>
      <c r="G65" s="378">
        <v>11200</v>
      </c>
      <c r="H65" s="377" t="s">
        <v>68</v>
      </c>
      <c r="I65" s="305" t="s">
        <v>1</v>
      </c>
      <c r="J65" s="305" t="s">
        <v>17</v>
      </c>
      <c r="K65" s="377">
        <v>10</v>
      </c>
      <c r="L65" s="377"/>
    </row>
    <row r="66" spans="1:12" s="122" customFormat="1" ht="42">
      <c r="A66" s="334">
        <v>2011753015</v>
      </c>
      <c r="B66" s="335" t="s">
        <v>233</v>
      </c>
      <c r="C66" s="289" t="s">
        <v>209</v>
      </c>
      <c r="D66" s="305" t="s">
        <v>210</v>
      </c>
      <c r="E66" s="377" t="s">
        <v>88</v>
      </c>
      <c r="F66" s="377" t="s">
        <v>269</v>
      </c>
      <c r="G66" s="378">
        <v>11200</v>
      </c>
      <c r="H66" s="377" t="s">
        <v>273</v>
      </c>
      <c r="I66" s="305" t="s">
        <v>1</v>
      </c>
      <c r="J66" s="305" t="s">
        <v>17</v>
      </c>
      <c r="K66" s="377">
        <v>10</v>
      </c>
      <c r="L66" s="377"/>
    </row>
    <row r="67" spans="1:12" s="122" customFormat="1" ht="42">
      <c r="A67" s="334">
        <v>2011753015</v>
      </c>
      <c r="B67" s="335" t="s">
        <v>233</v>
      </c>
      <c r="C67" s="289" t="s">
        <v>209</v>
      </c>
      <c r="D67" s="305" t="s">
        <v>210</v>
      </c>
      <c r="E67" s="377" t="s">
        <v>7</v>
      </c>
      <c r="F67" s="377" t="s">
        <v>269</v>
      </c>
      <c r="G67" s="378">
        <f>5600+18000</f>
        <v>23600</v>
      </c>
      <c r="H67" s="377" t="s">
        <v>68</v>
      </c>
      <c r="I67" s="305" t="s">
        <v>1</v>
      </c>
      <c r="J67" s="305" t="s">
        <v>17</v>
      </c>
      <c r="K67" s="377">
        <v>10</v>
      </c>
      <c r="L67" s="377"/>
    </row>
    <row r="68" spans="1:12" s="122" customFormat="1" ht="42">
      <c r="A68" s="334">
        <v>2011753015</v>
      </c>
      <c r="B68" s="335" t="s">
        <v>233</v>
      </c>
      <c r="C68" s="289" t="s">
        <v>209</v>
      </c>
      <c r="D68" s="305" t="s">
        <v>210</v>
      </c>
      <c r="E68" s="377" t="s">
        <v>7</v>
      </c>
      <c r="F68" s="377" t="s">
        <v>269</v>
      </c>
      <c r="G68" s="378">
        <f>5600+16800+5600</f>
        <v>28000</v>
      </c>
      <c r="H68" s="377" t="s">
        <v>273</v>
      </c>
      <c r="I68" s="305" t="s">
        <v>1</v>
      </c>
      <c r="J68" s="305" t="s">
        <v>17</v>
      </c>
      <c r="K68" s="377">
        <v>10</v>
      </c>
      <c r="L68" s="377"/>
    </row>
    <row r="69" spans="1:12" s="122" customFormat="1" ht="42">
      <c r="A69" s="334">
        <v>2011753015</v>
      </c>
      <c r="B69" s="335" t="s">
        <v>233</v>
      </c>
      <c r="C69" s="289" t="s">
        <v>209</v>
      </c>
      <c r="D69" s="305" t="s">
        <v>210</v>
      </c>
      <c r="E69" s="377" t="s">
        <v>7</v>
      </c>
      <c r="F69" s="377" t="s">
        <v>269</v>
      </c>
      <c r="G69" s="378">
        <f>7000+21000+7000+10500+3500+14000+10500</f>
        <v>73500</v>
      </c>
      <c r="H69" s="377" t="s">
        <v>270</v>
      </c>
      <c r="I69" s="305" t="s">
        <v>1</v>
      </c>
      <c r="J69" s="305" t="s">
        <v>17</v>
      </c>
      <c r="K69" s="377">
        <v>10</v>
      </c>
      <c r="L69" s="377"/>
    </row>
    <row r="70" spans="1:12" s="122" customFormat="1" ht="42">
      <c r="A70" s="334">
        <v>2011753015</v>
      </c>
      <c r="B70" s="335" t="s">
        <v>233</v>
      </c>
      <c r="C70" s="289" t="s">
        <v>209</v>
      </c>
      <c r="D70" s="305" t="s">
        <v>210</v>
      </c>
      <c r="E70" s="377" t="s">
        <v>7</v>
      </c>
      <c r="F70" s="377" t="s">
        <v>269</v>
      </c>
      <c r="G70" s="378">
        <f>5600+5600</f>
        <v>11200</v>
      </c>
      <c r="H70" s="377" t="s">
        <v>271</v>
      </c>
      <c r="I70" s="305" t="s">
        <v>1</v>
      </c>
      <c r="J70" s="305" t="s">
        <v>17</v>
      </c>
      <c r="K70" s="377">
        <v>10</v>
      </c>
      <c r="L70" s="377"/>
    </row>
    <row r="71" spans="1:12" s="122" customFormat="1" ht="42">
      <c r="A71" s="334">
        <v>2011753015</v>
      </c>
      <c r="B71" s="335" t="s">
        <v>233</v>
      </c>
      <c r="C71" s="289" t="s">
        <v>209</v>
      </c>
      <c r="D71" s="305" t="s">
        <v>210</v>
      </c>
      <c r="E71" s="377" t="s">
        <v>7</v>
      </c>
      <c r="F71" s="377" t="s">
        <v>269</v>
      </c>
      <c r="G71" s="378">
        <f>5600</f>
        <v>5600</v>
      </c>
      <c r="H71" s="377" t="s">
        <v>272</v>
      </c>
      <c r="I71" s="305" t="s">
        <v>1</v>
      </c>
      <c r="J71" s="305" t="s">
        <v>17</v>
      </c>
      <c r="K71" s="377">
        <v>10</v>
      </c>
      <c r="L71" s="377"/>
    </row>
    <row r="72" spans="1:12" s="122" customFormat="1" ht="42">
      <c r="A72" s="334">
        <v>2011753015</v>
      </c>
      <c r="B72" s="335" t="s">
        <v>233</v>
      </c>
      <c r="C72" s="289" t="s">
        <v>209</v>
      </c>
      <c r="D72" s="305" t="s">
        <v>210</v>
      </c>
      <c r="E72" s="377" t="s">
        <v>11</v>
      </c>
      <c r="F72" s="377" t="s">
        <v>269</v>
      </c>
      <c r="G72" s="378">
        <v>91300</v>
      </c>
      <c r="H72" s="377" t="s">
        <v>68</v>
      </c>
      <c r="I72" s="305" t="s">
        <v>1</v>
      </c>
      <c r="J72" s="305" t="s">
        <v>17</v>
      </c>
      <c r="K72" s="377">
        <v>10</v>
      </c>
      <c r="L72" s="377"/>
    </row>
    <row r="73" spans="1:12" s="122" customFormat="1" ht="42">
      <c r="A73" s="334">
        <v>2011753015</v>
      </c>
      <c r="B73" s="335" t="s">
        <v>233</v>
      </c>
      <c r="C73" s="289" t="s">
        <v>209</v>
      </c>
      <c r="D73" s="305" t="s">
        <v>210</v>
      </c>
      <c r="E73" s="377" t="s">
        <v>11</v>
      </c>
      <c r="F73" s="377" t="s">
        <v>269</v>
      </c>
      <c r="G73" s="378">
        <v>80100</v>
      </c>
      <c r="H73" s="377" t="s">
        <v>273</v>
      </c>
      <c r="I73" s="305" t="s">
        <v>1</v>
      </c>
      <c r="J73" s="305" t="s">
        <v>17</v>
      </c>
      <c r="K73" s="377">
        <v>10</v>
      </c>
      <c r="L73" s="377"/>
    </row>
    <row r="74" spans="1:12" s="122" customFormat="1" ht="42">
      <c r="A74" s="334">
        <v>2011753015</v>
      </c>
      <c r="B74" s="335" t="s">
        <v>233</v>
      </c>
      <c r="C74" s="289" t="s">
        <v>209</v>
      </c>
      <c r="D74" s="305" t="s">
        <v>210</v>
      </c>
      <c r="E74" s="377" t="s">
        <v>11</v>
      </c>
      <c r="F74" s="377" t="s">
        <v>269</v>
      </c>
      <c r="G74" s="378">
        <v>35600</v>
      </c>
      <c r="H74" s="377" t="s">
        <v>271</v>
      </c>
      <c r="I74" s="305" t="s">
        <v>1</v>
      </c>
      <c r="J74" s="305" t="s">
        <v>17</v>
      </c>
      <c r="K74" s="377">
        <v>10</v>
      </c>
      <c r="L74" s="377"/>
    </row>
    <row r="75" spans="1:12" s="122" customFormat="1" ht="42">
      <c r="A75" s="334">
        <v>2011753015</v>
      </c>
      <c r="B75" s="335" t="s">
        <v>233</v>
      </c>
      <c r="C75" s="289" t="s">
        <v>209</v>
      </c>
      <c r="D75" s="305" t="s">
        <v>210</v>
      </c>
      <c r="E75" s="377" t="s">
        <v>11</v>
      </c>
      <c r="F75" s="377" t="s">
        <v>269</v>
      </c>
      <c r="G75" s="378">
        <v>35600</v>
      </c>
      <c r="H75" s="377" t="s">
        <v>272</v>
      </c>
      <c r="I75" s="305" t="s">
        <v>1</v>
      </c>
      <c r="J75" s="305" t="s">
        <v>17</v>
      </c>
      <c r="K75" s="377">
        <v>10</v>
      </c>
      <c r="L75" s="377"/>
    </row>
    <row r="76" spans="1:12" s="122" customFormat="1" ht="42">
      <c r="A76" s="334">
        <v>2011753015</v>
      </c>
      <c r="B76" s="335" t="s">
        <v>233</v>
      </c>
      <c r="C76" s="289" t="s">
        <v>209</v>
      </c>
      <c r="D76" s="305" t="s">
        <v>210</v>
      </c>
      <c r="E76" s="377" t="s">
        <v>9</v>
      </c>
      <c r="F76" s="377" t="s">
        <v>269</v>
      </c>
      <c r="G76" s="378">
        <v>5600</v>
      </c>
      <c r="H76" s="377" t="s">
        <v>68</v>
      </c>
      <c r="I76" s="305" t="s">
        <v>1</v>
      </c>
      <c r="J76" s="305" t="s">
        <v>17</v>
      </c>
      <c r="K76" s="377">
        <v>10</v>
      </c>
      <c r="L76" s="377"/>
    </row>
    <row r="77" spans="1:12" s="122" customFormat="1" ht="42">
      <c r="A77" s="334">
        <v>2011753015</v>
      </c>
      <c r="B77" s="335" t="s">
        <v>233</v>
      </c>
      <c r="C77" s="289" t="s">
        <v>209</v>
      </c>
      <c r="D77" s="305" t="s">
        <v>210</v>
      </c>
      <c r="E77" s="377" t="s">
        <v>9</v>
      </c>
      <c r="F77" s="377" t="s">
        <v>269</v>
      </c>
      <c r="G77" s="378">
        <v>5600</v>
      </c>
      <c r="H77" s="377" t="s">
        <v>273</v>
      </c>
      <c r="I77" s="305" t="s">
        <v>1</v>
      </c>
      <c r="J77" s="305" t="s">
        <v>17</v>
      </c>
      <c r="K77" s="377">
        <v>10</v>
      </c>
      <c r="L77" s="377"/>
    </row>
    <row r="78" spans="1:12" s="122" customFormat="1" ht="42">
      <c r="A78" s="334">
        <v>2011753015</v>
      </c>
      <c r="B78" s="335" t="s">
        <v>233</v>
      </c>
      <c r="C78" s="289" t="s">
        <v>209</v>
      </c>
      <c r="D78" s="305" t="s">
        <v>210</v>
      </c>
      <c r="E78" s="377" t="s">
        <v>9</v>
      </c>
      <c r="F78" s="377" t="s">
        <v>269</v>
      </c>
      <c r="G78" s="378">
        <v>3500</v>
      </c>
      <c r="H78" s="377" t="s">
        <v>270</v>
      </c>
      <c r="I78" s="305" t="s">
        <v>1</v>
      </c>
      <c r="J78" s="305" t="s">
        <v>17</v>
      </c>
      <c r="K78" s="377">
        <v>10</v>
      </c>
      <c r="L78" s="377"/>
    </row>
    <row r="79" spans="1:12" s="122" customFormat="1" ht="42">
      <c r="A79" s="334">
        <v>2011753015</v>
      </c>
      <c r="B79" s="335" t="s">
        <v>233</v>
      </c>
      <c r="C79" s="289" t="s">
        <v>209</v>
      </c>
      <c r="D79" s="305" t="s">
        <v>210</v>
      </c>
      <c r="E79" s="377" t="s">
        <v>10</v>
      </c>
      <c r="F79" s="377" t="s">
        <v>269</v>
      </c>
      <c r="G79" s="378">
        <v>103720.54</v>
      </c>
      <c r="H79" s="377" t="s">
        <v>68</v>
      </c>
      <c r="I79" s="305" t="s">
        <v>1</v>
      </c>
      <c r="J79" s="305" t="s">
        <v>17</v>
      </c>
      <c r="K79" s="377">
        <v>10</v>
      </c>
      <c r="L79" s="377"/>
    </row>
    <row r="80" spans="1:12" s="122" customFormat="1" ht="42">
      <c r="A80" s="334">
        <v>2011753015</v>
      </c>
      <c r="B80" s="335" t="s">
        <v>233</v>
      </c>
      <c r="C80" s="289" t="s">
        <v>209</v>
      </c>
      <c r="D80" s="305" t="s">
        <v>210</v>
      </c>
      <c r="E80" s="377" t="s">
        <v>10</v>
      </c>
      <c r="F80" s="377" t="s">
        <v>269</v>
      </c>
      <c r="G80" s="378">
        <v>103720.54</v>
      </c>
      <c r="H80" s="377" t="s">
        <v>273</v>
      </c>
      <c r="I80" s="305" t="s">
        <v>1</v>
      </c>
      <c r="J80" s="305" t="s">
        <v>17</v>
      </c>
      <c r="K80" s="377">
        <v>10</v>
      </c>
      <c r="L80" s="377"/>
    </row>
    <row r="81" spans="1:12" s="122" customFormat="1" ht="42">
      <c r="A81" s="334">
        <v>2011753015</v>
      </c>
      <c r="B81" s="335" t="s">
        <v>233</v>
      </c>
      <c r="C81" s="289" t="s">
        <v>209</v>
      </c>
      <c r="D81" s="305" t="s">
        <v>210</v>
      </c>
      <c r="E81" s="377" t="s">
        <v>10</v>
      </c>
      <c r="F81" s="377" t="s">
        <v>269</v>
      </c>
      <c r="G81" s="378">
        <v>3500</v>
      </c>
      <c r="H81" s="377" t="s">
        <v>270</v>
      </c>
      <c r="I81" s="305" t="s">
        <v>1</v>
      </c>
      <c r="J81" s="305" t="s">
        <v>17</v>
      </c>
      <c r="K81" s="377">
        <v>10</v>
      </c>
      <c r="L81" s="377"/>
    </row>
    <row r="82" spans="1:12" s="122" customFormat="1" ht="42">
      <c r="A82" s="334">
        <v>2011753015</v>
      </c>
      <c r="B82" s="335" t="s">
        <v>233</v>
      </c>
      <c r="C82" s="289" t="s">
        <v>209</v>
      </c>
      <c r="D82" s="305" t="s">
        <v>210</v>
      </c>
      <c r="E82" s="377" t="s">
        <v>89</v>
      </c>
      <c r="F82" s="377" t="s">
        <v>269</v>
      </c>
      <c r="G82" s="378">
        <v>31500</v>
      </c>
      <c r="H82" s="377" t="s">
        <v>270</v>
      </c>
      <c r="I82" s="305" t="s">
        <v>1</v>
      </c>
      <c r="J82" s="305" t="s">
        <v>17</v>
      </c>
      <c r="K82" s="377">
        <v>10</v>
      </c>
      <c r="L82" s="377"/>
    </row>
    <row r="83" spans="1:12" s="122" customFormat="1" ht="42">
      <c r="A83" s="334">
        <v>2011753015</v>
      </c>
      <c r="B83" s="335" t="s">
        <v>233</v>
      </c>
      <c r="C83" s="289" t="s">
        <v>209</v>
      </c>
      <c r="D83" s="305" t="s">
        <v>210</v>
      </c>
      <c r="E83" s="377" t="s">
        <v>89</v>
      </c>
      <c r="F83" s="377" t="s">
        <v>269</v>
      </c>
      <c r="G83" s="378">
        <v>5600</v>
      </c>
      <c r="H83" s="377" t="s">
        <v>271</v>
      </c>
      <c r="I83" s="305" t="s">
        <v>1</v>
      </c>
      <c r="J83" s="305" t="s">
        <v>17</v>
      </c>
      <c r="K83" s="377">
        <v>10</v>
      </c>
      <c r="L83" s="377"/>
    </row>
    <row r="84" spans="1:12" s="122" customFormat="1" ht="42">
      <c r="A84" s="334">
        <v>2011753015</v>
      </c>
      <c r="B84" s="335" t="s">
        <v>233</v>
      </c>
      <c r="C84" s="289" t="s">
        <v>209</v>
      </c>
      <c r="D84" s="305" t="s">
        <v>210</v>
      </c>
      <c r="E84" s="377" t="s">
        <v>89</v>
      </c>
      <c r="F84" s="377" t="s">
        <v>269</v>
      </c>
      <c r="G84" s="378">
        <v>5600</v>
      </c>
      <c r="H84" s="377" t="s">
        <v>272</v>
      </c>
      <c r="I84" s="305" t="s">
        <v>1</v>
      </c>
      <c r="J84" s="305" t="s">
        <v>17</v>
      </c>
      <c r="K84" s="377">
        <v>10</v>
      </c>
      <c r="L84" s="377"/>
    </row>
    <row r="85" spans="1:12" s="122" customFormat="1" ht="42">
      <c r="A85" s="334">
        <v>2011753015</v>
      </c>
      <c r="B85" s="335" t="s">
        <v>233</v>
      </c>
      <c r="C85" s="289" t="s">
        <v>209</v>
      </c>
      <c r="D85" s="305" t="s">
        <v>210</v>
      </c>
      <c r="E85" s="377" t="s">
        <v>6</v>
      </c>
      <c r="F85" s="377" t="s">
        <v>269</v>
      </c>
      <c r="G85" s="378">
        <v>149000</v>
      </c>
      <c r="H85" s="377" t="s">
        <v>68</v>
      </c>
      <c r="I85" s="305" t="s">
        <v>1</v>
      </c>
      <c r="J85" s="305" t="s">
        <v>17</v>
      </c>
      <c r="K85" s="377">
        <v>10</v>
      </c>
      <c r="L85" s="377"/>
    </row>
    <row r="86" spans="1:12" s="122" customFormat="1" ht="42">
      <c r="A86" s="334">
        <v>2011753015</v>
      </c>
      <c r="B86" s="335" t="s">
        <v>233</v>
      </c>
      <c r="C86" s="289" t="s">
        <v>209</v>
      </c>
      <c r="D86" s="305" t="s">
        <v>210</v>
      </c>
      <c r="E86" s="377" t="s">
        <v>6</v>
      </c>
      <c r="F86" s="377" t="s">
        <v>269</v>
      </c>
      <c r="G86" s="378">
        <v>133500</v>
      </c>
      <c r="H86" s="377" t="s">
        <v>273</v>
      </c>
      <c r="I86" s="305" t="s">
        <v>1</v>
      </c>
      <c r="J86" s="305" t="s">
        <v>17</v>
      </c>
      <c r="K86" s="377">
        <v>10</v>
      </c>
      <c r="L86" s="377"/>
    </row>
    <row r="87" spans="1:12" s="122" customFormat="1" ht="42">
      <c r="A87" s="334">
        <v>2011753015</v>
      </c>
      <c r="B87" s="335" t="s">
        <v>233</v>
      </c>
      <c r="C87" s="289" t="s">
        <v>209</v>
      </c>
      <c r="D87" s="305" t="s">
        <v>210</v>
      </c>
      <c r="E87" s="377" t="s">
        <v>6</v>
      </c>
      <c r="F87" s="377" t="s">
        <v>269</v>
      </c>
      <c r="G87" s="378">
        <v>14000</v>
      </c>
      <c r="H87" s="377" t="s">
        <v>270</v>
      </c>
      <c r="I87" s="305" t="s">
        <v>1</v>
      </c>
      <c r="J87" s="305" t="s">
        <v>17</v>
      </c>
      <c r="K87" s="377">
        <v>10</v>
      </c>
      <c r="L87" s="377"/>
    </row>
    <row r="88" spans="1:12" s="122" customFormat="1" ht="42">
      <c r="A88" s="334">
        <v>2011753015</v>
      </c>
      <c r="B88" s="335" t="s">
        <v>233</v>
      </c>
      <c r="C88" s="289" t="s">
        <v>209</v>
      </c>
      <c r="D88" s="305" t="s">
        <v>210</v>
      </c>
      <c r="E88" s="377" t="s">
        <v>6</v>
      </c>
      <c r="F88" s="377" t="s">
        <v>269</v>
      </c>
      <c r="G88" s="378">
        <v>57400</v>
      </c>
      <c r="H88" s="377" t="s">
        <v>271</v>
      </c>
      <c r="I88" s="305" t="s">
        <v>1</v>
      </c>
      <c r="J88" s="305" t="s">
        <v>17</v>
      </c>
      <c r="K88" s="377">
        <v>10</v>
      </c>
      <c r="L88" s="377"/>
    </row>
    <row r="89" spans="1:12" s="122" customFormat="1" ht="42">
      <c r="A89" s="334">
        <v>2011753015</v>
      </c>
      <c r="B89" s="335" t="s">
        <v>233</v>
      </c>
      <c r="C89" s="289" t="s">
        <v>209</v>
      </c>
      <c r="D89" s="305" t="s">
        <v>210</v>
      </c>
      <c r="E89" s="377" t="s">
        <v>6</v>
      </c>
      <c r="F89" s="377" t="s">
        <v>269</v>
      </c>
      <c r="G89" s="378">
        <v>51800</v>
      </c>
      <c r="H89" s="377" t="s">
        <v>272</v>
      </c>
      <c r="I89" s="305" t="s">
        <v>1</v>
      </c>
      <c r="J89" s="305" t="s">
        <v>17</v>
      </c>
      <c r="K89" s="377">
        <v>10</v>
      </c>
      <c r="L89" s="377"/>
    </row>
    <row r="90" spans="1:12" s="122" customFormat="1" ht="42">
      <c r="A90" s="334">
        <v>2011753015</v>
      </c>
      <c r="B90" s="335" t="s">
        <v>233</v>
      </c>
      <c r="C90" s="289" t="s">
        <v>209</v>
      </c>
      <c r="D90" s="305" t="s">
        <v>210</v>
      </c>
      <c r="E90" s="377" t="s">
        <v>18</v>
      </c>
      <c r="F90" s="377" t="s">
        <v>269</v>
      </c>
      <c r="G90" s="378">
        <v>16800</v>
      </c>
      <c r="H90" s="377" t="s">
        <v>68</v>
      </c>
      <c r="I90" s="305" t="s">
        <v>1</v>
      </c>
      <c r="J90" s="305" t="s">
        <v>17</v>
      </c>
      <c r="K90" s="377">
        <v>10</v>
      </c>
      <c r="L90" s="377"/>
    </row>
    <row r="91" spans="1:12" s="122" customFormat="1" ht="42">
      <c r="A91" s="334">
        <v>2011753015</v>
      </c>
      <c r="B91" s="335" t="s">
        <v>233</v>
      </c>
      <c r="C91" s="289" t="s">
        <v>209</v>
      </c>
      <c r="D91" s="305" t="s">
        <v>210</v>
      </c>
      <c r="E91" s="377" t="s">
        <v>18</v>
      </c>
      <c r="F91" s="377" t="s">
        <v>269</v>
      </c>
      <c r="G91" s="378">
        <v>11200</v>
      </c>
      <c r="H91" s="377" t="s">
        <v>273</v>
      </c>
      <c r="I91" s="305" t="s">
        <v>1</v>
      </c>
      <c r="J91" s="305" t="s">
        <v>17</v>
      </c>
      <c r="K91" s="377">
        <v>10</v>
      </c>
      <c r="L91" s="377"/>
    </row>
    <row r="92" spans="1:12" s="122" customFormat="1" ht="42">
      <c r="A92" s="334">
        <v>2011753015</v>
      </c>
      <c r="B92" s="335" t="s">
        <v>233</v>
      </c>
      <c r="C92" s="289" t="s">
        <v>209</v>
      </c>
      <c r="D92" s="305" t="s">
        <v>210</v>
      </c>
      <c r="E92" s="377" t="s">
        <v>7</v>
      </c>
      <c r="F92" s="377" t="s">
        <v>274</v>
      </c>
      <c r="G92" s="378">
        <f>22980+16650+63800+196650+239630+54250</f>
        <v>593960</v>
      </c>
      <c r="H92" s="377" t="s">
        <v>2</v>
      </c>
      <c r="I92" s="377" t="s">
        <v>2</v>
      </c>
      <c r="J92" s="377" t="s">
        <v>17</v>
      </c>
      <c r="K92" s="377">
        <v>10</v>
      </c>
      <c r="L92" s="377"/>
    </row>
    <row r="93" spans="1:12" s="122" customFormat="1" ht="42">
      <c r="A93" s="334">
        <v>2011753015</v>
      </c>
      <c r="B93" s="335" t="s">
        <v>233</v>
      </c>
      <c r="C93" s="289" t="s">
        <v>209</v>
      </c>
      <c r="D93" s="305" t="s">
        <v>210</v>
      </c>
      <c r="E93" s="377" t="s">
        <v>14</v>
      </c>
      <c r="F93" s="377" t="s">
        <v>274</v>
      </c>
      <c r="G93" s="378">
        <v>790990</v>
      </c>
      <c r="H93" s="377" t="s">
        <v>2</v>
      </c>
      <c r="I93" s="377" t="s">
        <v>2</v>
      </c>
      <c r="J93" s="377" t="s">
        <v>17</v>
      </c>
      <c r="K93" s="377">
        <v>10</v>
      </c>
      <c r="L93" s="377"/>
    </row>
    <row r="94" spans="1:12" s="122" customFormat="1" ht="42">
      <c r="A94" s="334">
        <v>2011753015</v>
      </c>
      <c r="B94" s="335" t="s">
        <v>233</v>
      </c>
      <c r="C94" s="289" t="s">
        <v>209</v>
      </c>
      <c r="D94" s="305" t="s">
        <v>210</v>
      </c>
      <c r="E94" s="377" t="s">
        <v>15</v>
      </c>
      <c r="F94" s="377" t="s">
        <v>274</v>
      </c>
      <c r="G94" s="378">
        <v>184040</v>
      </c>
      <c r="H94" s="377" t="s">
        <v>2</v>
      </c>
      <c r="I94" s="377" t="s">
        <v>2</v>
      </c>
      <c r="J94" s="377" t="s">
        <v>17</v>
      </c>
      <c r="K94" s="377">
        <v>10</v>
      </c>
      <c r="L94" s="377"/>
    </row>
    <row r="95" spans="1:12" s="122" customFormat="1" ht="42">
      <c r="A95" s="334">
        <v>2011753015</v>
      </c>
      <c r="B95" s="335" t="s">
        <v>233</v>
      </c>
      <c r="C95" s="289" t="s">
        <v>209</v>
      </c>
      <c r="D95" s="305" t="s">
        <v>210</v>
      </c>
      <c r="E95" s="377" t="s">
        <v>16</v>
      </c>
      <c r="F95" s="377" t="s">
        <v>274</v>
      </c>
      <c r="G95" s="378">
        <v>258102.26</v>
      </c>
      <c r="H95" s="377" t="s">
        <v>2</v>
      </c>
      <c r="I95" s="377" t="s">
        <v>2</v>
      </c>
      <c r="J95" s="377" t="s">
        <v>17</v>
      </c>
      <c r="K95" s="377">
        <v>10</v>
      </c>
      <c r="L95" s="377"/>
    </row>
    <row r="96" spans="1:12" s="122" customFormat="1" ht="42">
      <c r="A96" s="334">
        <v>2011753015</v>
      </c>
      <c r="B96" s="335" t="s">
        <v>233</v>
      </c>
      <c r="C96" s="289" t="s">
        <v>209</v>
      </c>
      <c r="D96" s="305" t="s">
        <v>210</v>
      </c>
      <c r="E96" s="377" t="s">
        <v>11</v>
      </c>
      <c r="F96" s="377" t="s">
        <v>274</v>
      </c>
      <c r="G96" s="378">
        <v>58990</v>
      </c>
      <c r="H96" s="377" t="s">
        <v>2</v>
      </c>
      <c r="I96" s="377" t="s">
        <v>2</v>
      </c>
      <c r="J96" s="377" t="s">
        <v>17</v>
      </c>
      <c r="K96" s="377">
        <v>10</v>
      </c>
      <c r="L96" s="377"/>
    </row>
    <row r="97" spans="1:12" s="122" customFormat="1" ht="42">
      <c r="A97" s="334">
        <v>2011753015</v>
      </c>
      <c r="B97" s="335" t="s">
        <v>233</v>
      </c>
      <c r="C97" s="289" t="s">
        <v>209</v>
      </c>
      <c r="D97" s="305" t="s">
        <v>210</v>
      </c>
      <c r="E97" s="377" t="s">
        <v>89</v>
      </c>
      <c r="F97" s="377" t="s">
        <v>274</v>
      </c>
      <c r="G97" s="378">
        <v>164690</v>
      </c>
      <c r="H97" s="377" t="s">
        <v>2</v>
      </c>
      <c r="I97" s="377" t="s">
        <v>2</v>
      </c>
      <c r="J97" s="377" t="s">
        <v>17</v>
      </c>
      <c r="K97" s="377">
        <v>10</v>
      </c>
      <c r="L97" s="377"/>
    </row>
    <row r="98" spans="1:12" s="122" customFormat="1" ht="42">
      <c r="A98" s="334">
        <v>2011753015</v>
      </c>
      <c r="B98" s="335" t="s">
        <v>233</v>
      </c>
      <c r="C98" s="289" t="s">
        <v>209</v>
      </c>
      <c r="D98" s="305" t="s">
        <v>210</v>
      </c>
      <c r="E98" s="377" t="s">
        <v>6</v>
      </c>
      <c r="F98" s="377" t="s">
        <v>274</v>
      </c>
      <c r="G98" s="378">
        <v>75610</v>
      </c>
      <c r="H98" s="377" t="s">
        <v>2</v>
      </c>
      <c r="I98" s="377" t="s">
        <v>2</v>
      </c>
      <c r="J98" s="377" t="s">
        <v>17</v>
      </c>
      <c r="K98" s="377">
        <v>10</v>
      </c>
      <c r="L98" s="377"/>
    </row>
    <row r="99" spans="1:12" s="122" customFormat="1" ht="42">
      <c r="A99" s="334">
        <v>2011753015</v>
      </c>
      <c r="B99" s="335" t="s">
        <v>233</v>
      </c>
      <c r="C99" s="289" t="s">
        <v>209</v>
      </c>
      <c r="D99" s="305" t="s">
        <v>210</v>
      </c>
      <c r="E99" s="377" t="s">
        <v>87</v>
      </c>
      <c r="F99" s="377" t="s">
        <v>274</v>
      </c>
      <c r="G99" s="378">
        <v>22980</v>
      </c>
      <c r="H99" s="377" t="s">
        <v>2</v>
      </c>
      <c r="I99" s="377" t="s">
        <v>2</v>
      </c>
      <c r="J99" s="377" t="s">
        <v>17</v>
      </c>
      <c r="K99" s="377">
        <v>10</v>
      </c>
      <c r="L99" s="377"/>
    </row>
    <row r="100" spans="1:12" s="122" customFormat="1" ht="21">
      <c r="A100" s="386"/>
      <c r="B100" s="387"/>
      <c r="C100" s="388"/>
      <c r="D100" s="389"/>
      <c r="E100" s="389"/>
      <c r="F100" s="389"/>
      <c r="G100" s="383">
        <f>SUBTOTAL(109,G2:G99)</f>
        <v>87271887.56</v>
      </c>
      <c r="H100" s="389"/>
      <c r="I100" s="389"/>
      <c r="J100" s="389"/>
      <c r="K100" s="389"/>
      <c r="L100" s="389"/>
    </row>
    <row r="101" spans="1:12" s="122" customFormat="1" ht="21">
      <c r="A101" s="22"/>
      <c r="B101" s="22"/>
      <c r="C101" s="363"/>
      <c r="D101" s="1"/>
      <c r="E101" s="1"/>
      <c r="F101" s="1"/>
      <c r="G101" s="5"/>
      <c r="H101" s="1"/>
      <c r="I101" s="1"/>
      <c r="J101" s="1"/>
      <c r="K101" s="1"/>
      <c r="L101" s="1"/>
    </row>
    <row r="102" spans="1:12" s="122" customFormat="1" ht="21">
      <c r="A102" s="22"/>
      <c r="B102" s="22"/>
      <c r="C102" s="363"/>
      <c r="D102" s="1"/>
      <c r="E102" s="1"/>
      <c r="F102" s="1"/>
      <c r="G102" s="114"/>
      <c r="H102" s="1"/>
      <c r="I102" s="1"/>
      <c r="J102" s="1"/>
      <c r="K102" s="1"/>
      <c r="L102" s="1"/>
    </row>
    <row r="103" spans="1:12" s="122" customFormat="1" ht="21">
      <c r="A103" s="22"/>
      <c r="B103" s="22"/>
      <c r="C103" s="363"/>
      <c r="D103" s="1"/>
      <c r="E103" s="1"/>
      <c r="F103" s="1"/>
      <c r="G103" s="6"/>
      <c r="H103" s="1"/>
      <c r="I103" s="1"/>
      <c r="J103" s="1"/>
      <c r="K103" s="1"/>
      <c r="L103" s="1"/>
    </row>
    <row r="104" spans="1:12" s="122" customFormat="1" ht="21">
      <c r="A104" s="22"/>
      <c r="B104" s="22"/>
      <c r="C104" s="363"/>
      <c r="D104" s="1"/>
      <c r="E104" s="1"/>
      <c r="F104" s="1"/>
      <c r="G104" s="6"/>
      <c r="H104" s="1"/>
      <c r="I104" s="1"/>
      <c r="J104" s="1"/>
      <c r="K104" s="1"/>
      <c r="L104" s="1"/>
    </row>
    <row r="105" spans="1:12" s="122" customFormat="1" ht="21">
      <c r="A105" s="22"/>
      <c r="B105" s="22"/>
      <c r="C105" s="363"/>
      <c r="D105" s="1"/>
      <c r="E105" s="1"/>
      <c r="F105" s="1"/>
      <c r="G105" s="6">
        <f>G103-G104</f>
        <v>0</v>
      </c>
      <c r="H105" s="1"/>
      <c r="I105" s="1"/>
      <c r="J105" s="1"/>
      <c r="K105" s="1"/>
      <c r="L105" s="1"/>
    </row>
    <row r="106" spans="1:12" s="122" customFormat="1" ht="21">
      <c r="A106" s="22"/>
      <c r="B106" s="22"/>
      <c r="C106" s="363"/>
      <c r="D106" s="1"/>
      <c r="E106" s="1"/>
      <c r="F106" s="1"/>
      <c r="G106" s="1"/>
      <c r="H106" s="1"/>
      <c r="I106" s="1"/>
      <c r="J106" s="1"/>
      <c r="K106" s="1"/>
      <c r="L106" s="1"/>
    </row>
    <row r="107" spans="1:12" s="122" customFormat="1" ht="21">
      <c r="A107" s="22"/>
      <c r="B107" s="22"/>
      <c r="C107" s="363"/>
      <c r="D107" s="1"/>
      <c r="E107" s="1"/>
      <c r="F107" s="1"/>
      <c r="G107" s="1"/>
      <c r="H107" s="1"/>
      <c r="I107" s="1"/>
      <c r="J107" s="1"/>
      <c r="K107" s="1"/>
      <c r="L107" s="1"/>
    </row>
    <row r="108" spans="1:12" s="122" customFormat="1" ht="21">
      <c r="A108" s="22"/>
      <c r="B108" s="22"/>
      <c r="C108" s="363"/>
      <c r="D108" s="1"/>
      <c r="E108" s="1"/>
      <c r="F108" s="1"/>
      <c r="G108" s="1"/>
      <c r="H108" s="1"/>
      <c r="I108" s="1"/>
      <c r="J108" s="1"/>
      <c r="K108" s="1"/>
      <c r="L108" s="1"/>
    </row>
    <row r="109" spans="1:12" s="122" customFormat="1" ht="21">
      <c r="A109" s="22"/>
      <c r="B109" s="22"/>
      <c r="C109" s="363"/>
      <c r="D109" s="1"/>
      <c r="E109" s="1"/>
      <c r="F109" s="1"/>
      <c r="G109" s="1"/>
      <c r="H109" s="1"/>
      <c r="I109" s="1"/>
      <c r="J109" s="1"/>
      <c r="K109" s="1"/>
      <c r="L109" s="1"/>
    </row>
    <row r="110" spans="1:12" s="122" customFormat="1" ht="21">
      <c r="A110" s="22"/>
      <c r="B110" s="22"/>
      <c r="C110" s="363"/>
      <c r="D110" s="1"/>
      <c r="E110" s="1"/>
      <c r="F110" s="1"/>
      <c r="G110" s="1"/>
      <c r="H110" s="1"/>
      <c r="I110" s="1"/>
      <c r="J110" s="1"/>
      <c r="K110" s="1"/>
      <c r="L110" s="1"/>
    </row>
    <row r="111" spans="1:12" s="122" customFormat="1" ht="21">
      <c r="A111" s="22"/>
      <c r="B111" s="22"/>
      <c r="C111" s="363"/>
      <c r="D111" s="1"/>
      <c r="E111" s="1"/>
      <c r="F111" s="1"/>
      <c r="G111" s="1"/>
      <c r="H111" s="1"/>
      <c r="I111" s="1"/>
      <c r="J111" s="1"/>
      <c r="K111" s="1"/>
      <c r="L111" s="1"/>
    </row>
    <row r="112" spans="1:12" s="122" customFormat="1" ht="21">
      <c r="A112" s="22"/>
      <c r="B112" s="22"/>
      <c r="C112" s="363"/>
      <c r="D112" s="1"/>
      <c r="E112" s="1"/>
      <c r="F112" s="1"/>
      <c r="G112" s="1"/>
      <c r="H112" s="1"/>
      <c r="I112" s="1"/>
      <c r="J112" s="1"/>
      <c r="K112" s="1"/>
      <c r="L112" s="1"/>
    </row>
    <row r="113" spans="1:12" s="122" customFormat="1" ht="21">
      <c r="A113" s="22"/>
      <c r="B113" s="22"/>
      <c r="C113" s="363"/>
      <c r="D113" s="1"/>
      <c r="E113" s="1"/>
      <c r="F113" s="1"/>
      <c r="G113" s="1"/>
      <c r="H113" s="1"/>
      <c r="I113" s="1"/>
      <c r="J113" s="1"/>
      <c r="K113" s="1"/>
      <c r="L113" s="1"/>
    </row>
    <row r="114" spans="1:12" s="122" customFormat="1" ht="21">
      <c r="A114" s="22"/>
      <c r="B114" s="22"/>
      <c r="C114" s="363"/>
      <c r="D114" s="1"/>
      <c r="E114" s="1"/>
      <c r="F114" s="1"/>
      <c r="G114" s="1"/>
      <c r="H114" s="1"/>
      <c r="I114" s="1"/>
      <c r="J114" s="1"/>
      <c r="K114" s="1"/>
      <c r="L114" s="1"/>
    </row>
    <row r="115" spans="1:12" s="122" customFormat="1" ht="21">
      <c r="A115" s="22"/>
      <c r="B115" s="22"/>
      <c r="C115" s="363"/>
      <c r="D115" s="1"/>
      <c r="E115" s="1"/>
      <c r="F115" s="1"/>
      <c r="G115" s="1"/>
      <c r="H115" s="1"/>
      <c r="I115" s="1"/>
      <c r="J115" s="1"/>
      <c r="K115" s="1"/>
      <c r="L115" s="1"/>
    </row>
    <row r="116" spans="1:12" s="122" customFormat="1" ht="21">
      <c r="A116" s="22"/>
      <c r="B116" s="22"/>
      <c r="C116" s="363"/>
      <c r="D116" s="1"/>
      <c r="E116" s="1"/>
      <c r="F116" s="1"/>
      <c r="G116" s="1"/>
      <c r="H116" s="1"/>
      <c r="I116" s="1"/>
      <c r="J116" s="1"/>
      <c r="K116" s="1"/>
      <c r="L116" s="1"/>
    </row>
    <row r="117" spans="1:12" s="122" customFormat="1" ht="21">
      <c r="A117" s="22"/>
      <c r="B117" s="22"/>
      <c r="C117" s="363"/>
      <c r="D117" s="1"/>
      <c r="E117" s="1"/>
      <c r="F117" s="1"/>
      <c r="G117" s="1"/>
      <c r="H117" s="1"/>
      <c r="I117" s="1"/>
      <c r="J117" s="1"/>
      <c r="K117" s="1"/>
      <c r="L117" s="1"/>
    </row>
    <row r="118" spans="1:12" s="113" customFormat="1" ht="21">
      <c r="A118" s="22"/>
      <c r="B118" s="22"/>
      <c r="C118" s="363"/>
      <c r="D118" s="1"/>
      <c r="E118" s="1"/>
      <c r="F118" s="1"/>
      <c r="G118" s="1"/>
      <c r="H118" s="1"/>
      <c r="I118" s="1"/>
      <c r="J118" s="1"/>
      <c r="K118" s="1"/>
      <c r="L118" s="1"/>
    </row>
  </sheetData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B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9.140625" style="0" customWidth="1"/>
    <col min="2" max="2" width="5.8515625" style="0" customWidth="1"/>
    <col min="3" max="3" width="11.57421875" style="0" bestFit="1" customWidth="1"/>
  </cols>
  <sheetData>
    <row r="3" spans="1:2" ht="14.25">
      <c r="A3" s="125" t="s">
        <v>82</v>
      </c>
      <c r="B3" s="126"/>
    </row>
    <row r="4" spans="1:2" ht="14.25">
      <c r="A4" s="125" t="s">
        <v>25</v>
      </c>
      <c r="B4" s="126" t="s">
        <v>81</v>
      </c>
    </row>
    <row r="5" spans="1:2" ht="14.25">
      <c r="A5" s="127" t="s">
        <v>155</v>
      </c>
      <c r="B5" s="128"/>
    </row>
    <row r="6" spans="1:2" ht="14.25">
      <c r="A6" s="129" t="s">
        <v>21</v>
      </c>
      <c r="B6" s="1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0.421875" style="8" customWidth="1"/>
    <col min="2" max="2" width="11.28125" style="8" bestFit="1" customWidth="1"/>
    <col min="3" max="3" width="5.140625" style="8" bestFit="1" customWidth="1"/>
    <col min="4" max="4" width="9.28125" style="8" hidden="1" customWidth="1"/>
    <col min="5" max="5" width="35.421875" style="8" bestFit="1" customWidth="1"/>
    <col min="6" max="6" width="11.57421875" style="8" bestFit="1" customWidth="1"/>
    <col min="7" max="7" width="5.7109375" style="8" bestFit="1" customWidth="1"/>
    <col min="8" max="8" width="9.57421875" style="8" bestFit="1" customWidth="1"/>
    <col min="9" max="9" width="14.140625" style="9" customWidth="1"/>
    <col min="10" max="16384" width="9.00390625" style="8" customWidth="1"/>
  </cols>
  <sheetData>
    <row r="1" spans="1:9" ht="29.25">
      <c r="A1" s="411" t="s">
        <v>154</v>
      </c>
      <c r="B1" s="411"/>
      <c r="C1" s="411"/>
      <c r="D1" s="411"/>
      <c r="E1" s="411"/>
      <c r="F1" s="411"/>
      <c r="G1" s="411"/>
      <c r="H1" s="411"/>
      <c r="I1" s="411"/>
    </row>
    <row r="2" spans="1:9" ht="18">
      <c r="A2" s="8" t="s">
        <v>25</v>
      </c>
      <c r="B2" s="8" t="s">
        <v>28</v>
      </c>
      <c r="C2" s="8" t="s">
        <v>29</v>
      </c>
      <c r="D2" s="8" t="s">
        <v>30</v>
      </c>
      <c r="E2" s="8" t="s">
        <v>31</v>
      </c>
      <c r="F2" s="8" t="s">
        <v>33</v>
      </c>
      <c r="G2" s="8" t="s">
        <v>0</v>
      </c>
      <c r="H2" s="8" t="s">
        <v>36</v>
      </c>
      <c r="I2" s="8" t="s">
        <v>37</v>
      </c>
    </row>
    <row r="3" spans="1:9" ht="18">
      <c r="A3" s="17"/>
      <c r="D3" s="18"/>
      <c r="H3" s="17"/>
      <c r="I3" s="18"/>
    </row>
    <row r="4" spans="1:9" ht="18">
      <c r="A4" s="255"/>
      <c r="B4" s="251"/>
      <c r="C4" s="251"/>
      <c r="D4" s="256"/>
      <c r="E4" s="251"/>
      <c r="F4" s="251"/>
      <c r="G4" s="251"/>
      <c r="H4" s="255"/>
      <c r="I4" s="256"/>
    </row>
    <row r="5" spans="1:9" ht="18">
      <c r="A5" s="257"/>
      <c r="B5" s="258"/>
      <c r="C5" s="258"/>
      <c r="D5" s="259"/>
      <c r="E5" s="258"/>
      <c r="F5" s="258"/>
      <c r="G5" s="258"/>
      <c r="H5" s="257"/>
      <c r="I5" s="259"/>
    </row>
    <row r="6" spans="1:9" ht="18">
      <c r="A6" s="263"/>
      <c r="B6" s="264"/>
      <c r="C6" s="264"/>
      <c r="D6" s="265"/>
      <c r="G6" s="264"/>
      <c r="H6" s="263"/>
      <c r="I6" s="265"/>
    </row>
    <row r="7" spans="1:9" ht="18">
      <c r="A7" s="263"/>
      <c r="B7" s="264"/>
      <c r="C7" s="264"/>
      <c r="D7" s="265"/>
      <c r="E7" s="264"/>
      <c r="F7" s="264"/>
      <c r="G7" s="264"/>
      <c r="H7" s="263"/>
      <c r="I7" s="265"/>
    </row>
    <row r="8" spans="1:9" ht="18">
      <c r="A8" s="263"/>
      <c r="B8" s="264"/>
      <c r="C8" s="264"/>
      <c r="D8" s="265"/>
      <c r="E8" s="264"/>
      <c r="F8" s="264"/>
      <c r="G8" s="264"/>
      <c r="H8" s="263"/>
      <c r="I8" s="265"/>
    </row>
    <row r="9" spans="1:9" ht="18">
      <c r="A9" s="257"/>
      <c r="B9" s="261"/>
      <c r="C9" s="261"/>
      <c r="D9" s="259"/>
      <c r="E9" s="261"/>
      <c r="F9" s="261"/>
      <c r="G9" s="261"/>
      <c r="H9" s="257"/>
      <c r="I9" s="259"/>
    </row>
    <row r="10" spans="1:9" ht="18">
      <c r="A10" s="257"/>
      <c r="B10" s="261"/>
      <c r="C10" s="261"/>
      <c r="D10" s="259"/>
      <c r="E10" s="261"/>
      <c r="F10" s="261"/>
      <c r="G10" s="261"/>
      <c r="H10" s="257"/>
      <c r="I10" s="259"/>
    </row>
    <row r="11" spans="1:9" ht="18">
      <c r="A11" s="263"/>
      <c r="B11" s="264"/>
      <c r="C11" s="264"/>
      <c r="D11" s="265"/>
      <c r="E11" s="261"/>
      <c r="F11" s="261"/>
      <c r="G11" s="264"/>
      <c r="H11" s="263"/>
      <c r="I11" s="265"/>
    </row>
    <row r="12" spans="1:9" ht="18">
      <c r="A12" s="263"/>
      <c r="B12" s="264"/>
      <c r="C12" s="264"/>
      <c r="D12" s="265"/>
      <c r="E12" s="264"/>
      <c r="F12" s="264"/>
      <c r="G12" s="264"/>
      <c r="H12" s="263"/>
      <c r="I12" s="265"/>
    </row>
    <row r="13" spans="1:9" ht="18">
      <c r="A13" s="263"/>
      <c r="B13" s="264"/>
      <c r="C13" s="264"/>
      <c r="D13" s="265"/>
      <c r="E13" s="264"/>
      <c r="F13" s="264"/>
      <c r="G13" s="264"/>
      <c r="H13" s="263"/>
      <c r="I13" s="265"/>
    </row>
    <row r="14" spans="1:9" ht="18">
      <c r="A14" s="269"/>
      <c r="B14" s="270"/>
      <c r="C14" s="270"/>
      <c r="D14" s="271"/>
      <c r="E14" s="264"/>
      <c r="F14" s="264"/>
      <c r="G14" s="264"/>
      <c r="H14" s="263"/>
      <c r="I14" s="271"/>
    </row>
    <row r="15" spans="1:9" ht="18">
      <c r="A15" s="269"/>
      <c r="B15" s="270"/>
      <c r="C15" s="270"/>
      <c r="D15" s="271"/>
      <c r="E15" s="264"/>
      <c r="F15" s="264"/>
      <c r="G15" s="264"/>
      <c r="H15" s="263"/>
      <c r="I15" s="271"/>
    </row>
    <row r="16" spans="1:9" ht="18">
      <c r="A16" s="269"/>
      <c r="B16" s="264"/>
      <c r="C16" s="264"/>
      <c r="D16" s="265"/>
      <c r="E16" s="264"/>
      <c r="F16" s="264"/>
      <c r="G16" s="264"/>
      <c r="H16" s="263"/>
      <c r="I16" s="271"/>
    </row>
    <row r="17" spans="1:9" ht="18">
      <c r="A17" s="269"/>
      <c r="B17" s="270"/>
      <c r="C17" s="270"/>
      <c r="D17" s="271"/>
      <c r="E17" s="270"/>
      <c r="F17" s="270"/>
      <c r="G17" s="270"/>
      <c r="H17" s="269"/>
      <c r="I17" s="271"/>
    </row>
    <row r="18" spans="1:9" ht="18">
      <c r="A18" s="282"/>
      <c r="B18" s="272"/>
      <c r="C18" s="272"/>
      <c r="D18" s="283"/>
      <c r="E18" s="270"/>
      <c r="F18" s="270"/>
      <c r="G18" s="270"/>
      <c r="H18" s="269"/>
      <c r="I18" s="271"/>
    </row>
    <row r="19" spans="1:9" ht="18">
      <c r="A19" s="282"/>
      <c r="B19" s="272"/>
      <c r="C19" s="272"/>
      <c r="D19" s="283"/>
      <c r="E19" s="272"/>
      <c r="F19" s="272"/>
      <c r="G19" s="272"/>
      <c r="H19" s="282"/>
      <c r="I19" s="283"/>
    </row>
    <row r="20" spans="1:9" ht="18">
      <c r="A20" s="282"/>
      <c r="B20" s="272"/>
      <c r="C20" s="272"/>
      <c r="D20" s="283"/>
      <c r="E20" s="272"/>
      <c r="F20" s="272"/>
      <c r="G20" s="272"/>
      <c r="H20" s="282"/>
      <c r="I20" s="283"/>
    </row>
    <row r="21" spans="1:9" ht="18">
      <c r="A21" s="282"/>
      <c r="B21" s="284"/>
      <c r="C21" s="284"/>
      <c r="D21" s="283"/>
      <c r="E21" s="284"/>
      <c r="F21" s="284"/>
      <c r="G21" s="284"/>
      <c r="H21" s="282"/>
      <c r="I21" s="283"/>
    </row>
    <row r="22" spans="1:9" ht="18">
      <c r="A22" s="282"/>
      <c r="B22" s="284"/>
      <c r="C22" s="284"/>
      <c r="D22" s="283"/>
      <c r="E22" s="284"/>
      <c r="F22" s="284"/>
      <c r="G22" s="284"/>
      <c r="H22" s="282"/>
      <c r="I22" s="283"/>
    </row>
    <row r="23" spans="1:9" ht="18">
      <c r="A23" s="285"/>
      <c r="B23" s="286"/>
      <c r="C23" s="286"/>
      <c r="D23" s="287"/>
      <c r="E23" s="284"/>
      <c r="F23" s="284"/>
      <c r="G23" s="284"/>
      <c r="H23" s="282"/>
      <c r="I23" s="287"/>
    </row>
    <row r="24" spans="1:9" ht="18">
      <c r="A24" s="285"/>
      <c r="B24" s="286"/>
      <c r="C24" s="286"/>
      <c r="D24" s="287"/>
      <c r="E24" s="286"/>
      <c r="F24" s="286"/>
      <c r="G24" s="286"/>
      <c r="H24" s="285"/>
      <c r="I24" s="287"/>
    </row>
    <row r="25" spans="1:9" ht="18">
      <c r="A25" s="285"/>
      <c r="B25" s="286"/>
      <c r="C25" s="286"/>
      <c r="D25" s="287"/>
      <c r="E25" s="286"/>
      <c r="F25" s="286"/>
      <c r="G25" s="286"/>
      <c r="H25" s="285"/>
      <c r="I25" s="287"/>
    </row>
    <row r="26" spans="1:9" ht="18">
      <c r="A26" s="285"/>
      <c r="B26" s="286"/>
      <c r="C26" s="286"/>
      <c r="D26" s="287"/>
      <c r="E26" s="286"/>
      <c r="F26" s="286"/>
      <c r="G26" s="286"/>
      <c r="H26" s="285"/>
      <c r="I26" s="287"/>
    </row>
    <row r="27" spans="1:9" ht="18">
      <c r="A27" s="285"/>
      <c r="B27" s="286"/>
      <c r="C27" s="286"/>
      <c r="D27" s="287"/>
      <c r="E27" s="286"/>
      <c r="F27" s="286"/>
      <c r="G27" s="286"/>
      <c r="H27" s="285"/>
      <c r="I27" s="287"/>
    </row>
    <row r="28" spans="1:9" ht="18">
      <c r="A28" s="285"/>
      <c r="B28" s="286"/>
      <c r="C28" s="286"/>
      <c r="D28" s="287"/>
      <c r="E28" s="286"/>
      <c r="F28" s="286"/>
      <c r="G28" s="286"/>
      <c r="H28" s="285"/>
      <c r="I28" s="287"/>
    </row>
    <row r="29" spans="1:9" ht="18">
      <c r="A29" s="285"/>
      <c r="B29" s="286"/>
      <c r="C29" s="286"/>
      <c r="D29" s="287"/>
      <c r="E29" s="286"/>
      <c r="F29" s="286"/>
      <c r="G29" s="286"/>
      <c r="H29" s="285"/>
      <c r="I29" s="287"/>
    </row>
    <row r="30" spans="1:9" ht="18">
      <c r="A30" s="285"/>
      <c r="B30" s="286"/>
      <c r="C30" s="286"/>
      <c r="D30" s="287"/>
      <c r="E30" s="286"/>
      <c r="F30" s="286"/>
      <c r="G30" s="286"/>
      <c r="H30" s="285"/>
      <c r="I30" s="287"/>
    </row>
    <row r="31" spans="1:9" ht="18">
      <c r="A31" s="285"/>
      <c r="B31" s="286"/>
      <c r="C31" s="286"/>
      <c r="D31" s="287"/>
      <c r="E31" s="286"/>
      <c r="F31" s="286"/>
      <c r="G31" s="286"/>
      <c r="H31" s="285"/>
      <c r="I31" s="287"/>
    </row>
    <row r="32" spans="1:9" ht="18">
      <c r="A32" s="291"/>
      <c r="B32" s="292"/>
      <c r="C32" s="292"/>
      <c r="D32" s="293"/>
      <c r="E32" s="292"/>
      <c r="F32" s="292"/>
      <c r="G32" s="292"/>
      <c r="H32" s="291"/>
      <c r="I32" s="293"/>
    </row>
    <row r="33" spans="1:9" ht="18">
      <c r="A33" s="291"/>
      <c r="B33" s="292"/>
      <c r="C33" s="292"/>
      <c r="D33" s="293"/>
      <c r="E33" s="292"/>
      <c r="F33" s="292"/>
      <c r="G33" s="292"/>
      <c r="H33" s="291"/>
      <c r="I33" s="293"/>
    </row>
    <row r="34" spans="1:9" ht="18">
      <c r="A34" s="291"/>
      <c r="B34" s="292"/>
      <c r="C34" s="292"/>
      <c r="D34" s="293"/>
      <c r="E34" s="292"/>
      <c r="F34" s="292"/>
      <c r="G34" s="292"/>
      <c r="H34" s="291"/>
      <c r="I34" s="293"/>
    </row>
    <row r="35" spans="1:9" ht="18">
      <c r="A35" s="291"/>
      <c r="B35" s="295"/>
      <c r="C35" s="295"/>
      <c r="D35" s="293"/>
      <c r="E35" s="295"/>
      <c r="F35" s="295"/>
      <c r="G35" s="295"/>
      <c r="H35" s="291"/>
      <c r="I35" s="293"/>
    </row>
    <row r="36" spans="1:9" ht="18">
      <c r="A36" s="298"/>
      <c r="B36" s="299"/>
      <c r="C36" s="299"/>
      <c r="D36" s="300"/>
      <c r="E36" s="299"/>
      <c r="F36" s="299"/>
      <c r="G36" s="299"/>
      <c r="H36" s="298"/>
      <c r="I36" s="300"/>
    </row>
    <row r="37" spans="1:9" ht="18">
      <c r="A37" s="291"/>
      <c r="B37" s="295"/>
      <c r="C37" s="295"/>
      <c r="D37" s="293"/>
      <c r="E37" s="295"/>
      <c r="F37" s="295"/>
      <c r="G37" s="295"/>
      <c r="H37" s="291"/>
      <c r="I37" s="293"/>
    </row>
    <row r="38" spans="1:9" ht="18">
      <c r="A38" s="298"/>
      <c r="B38" s="299"/>
      <c r="C38" s="295"/>
      <c r="D38" s="300"/>
      <c r="E38" s="299"/>
      <c r="F38" s="299"/>
      <c r="G38" s="299"/>
      <c r="H38" s="291"/>
      <c r="I38" s="300"/>
    </row>
    <row r="39" spans="1:9" ht="18">
      <c r="A39" s="291"/>
      <c r="B39" s="295"/>
      <c r="C39" s="295"/>
      <c r="D39" s="293"/>
      <c r="E39" s="295"/>
      <c r="F39" s="295"/>
      <c r="G39" s="295"/>
      <c r="H39" s="291"/>
      <c r="I39" s="293"/>
    </row>
    <row r="40" spans="1:9" ht="18">
      <c r="A40" s="291"/>
      <c r="B40" s="295"/>
      <c r="C40" s="295"/>
      <c r="D40" s="293"/>
      <c r="E40" s="295"/>
      <c r="F40" s="295"/>
      <c r="G40" s="295"/>
      <c r="H40" s="291"/>
      <c r="I40" s="293"/>
    </row>
    <row r="41" spans="1:9" ht="18">
      <c r="A41" s="298"/>
      <c r="B41" s="299"/>
      <c r="C41" s="299"/>
      <c r="D41" s="300"/>
      <c r="E41" s="299"/>
      <c r="F41" s="299"/>
      <c r="G41" s="299"/>
      <c r="H41" s="298"/>
      <c r="I41" s="300"/>
    </row>
    <row r="42" spans="1:9" ht="18">
      <c r="A42" s="298"/>
      <c r="B42" s="299"/>
      <c r="C42" s="299"/>
      <c r="D42" s="300"/>
      <c r="E42" s="299"/>
      <c r="F42" s="299"/>
      <c r="G42" s="299"/>
      <c r="H42" s="298"/>
      <c r="I42" s="300"/>
    </row>
    <row r="43" spans="1:9" ht="18">
      <c r="A43" s="298"/>
      <c r="B43" s="299"/>
      <c r="C43" s="299"/>
      <c r="D43" s="300"/>
      <c r="E43" s="299"/>
      <c r="F43" s="299"/>
      <c r="G43" s="299"/>
      <c r="H43" s="298"/>
      <c r="I43" s="300"/>
    </row>
    <row r="44" spans="1:9" ht="18">
      <c r="A44" s="298"/>
      <c r="B44" s="299"/>
      <c r="C44" s="299"/>
      <c r="D44" s="300"/>
      <c r="E44" s="299"/>
      <c r="F44" s="299"/>
      <c r="G44" s="299"/>
      <c r="H44" s="298"/>
      <c r="I44" s="300"/>
    </row>
    <row r="45" spans="1:9" ht="18">
      <c r="A45" s="298"/>
      <c r="B45" s="299"/>
      <c r="C45" s="299"/>
      <c r="D45" s="300"/>
      <c r="E45" s="299"/>
      <c r="F45" s="299"/>
      <c r="G45" s="299"/>
      <c r="H45" s="298"/>
      <c r="I45" s="300"/>
    </row>
    <row r="46" spans="1:9" ht="18">
      <c r="A46" s="298"/>
      <c r="B46" s="299"/>
      <c r="C46" s="299"/>
      <c r="D46" s="300"/>
      <c r="E46" s="299"/>
      <c r="F46" s="299"/>
      <c r="G46" s="299"/>
      <c r="H46" s="298"/>
      <c r="I46" s="300"/>
    </row>
    <row r="47" spans="1:9" ht="18">
      <c r="A47" s="307"/>
      <c r="B47" s="308"/>
      <c r="C47" s="308"/>
      <c r="D47" s="309">
        <f>SUBTOTAL(109,D3:D46)</f>
        <v>0</v>
      </c>
      <c r="E47" s="308"/>
      <c r="F47" s="308"/>
      <c r="G47" s="308"/>
      <c r="H47" s="308"/>
      <c r="I47" s="309">
        <f>SUBTOTAL(109,I3:I46)</f>
        <v>0</v>
      </c>
    </row>
  </sheetData>
  <mergeCells count="1">
    <mergeCell ref="A1:I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28125" style="276" customWidth="1"/>
    <col min="2" max="2" width="17.8515625" style="276" customWidth="1"/>
    <col min="3" max="3" width="15.421875" style="276" customWidth="1"/>
    <col min="4" max="4" width="17.8515625" style="276" customWidth="1"/>
    <col min="5" max="16384" width="9.00390625" style="276" customWidth="1"/>
  </cols>
  <sheetData>
    <row r="1" ht="23.25">
      <c r="A1" s="276" t="s">
        <v>153</v>
      </c>
    </row>
    <row r="2" spans="1:4" ht="23.25">
      <c r="A2" s="277" t="s">
        <v>80</v>
      </c>
      <c r="B2" s="278" t="s">
        <v>30</v>
      </c>
      <c r="C2" s="278" t="s">
        <v>38</v>
      </c>
      <c r="D2" s="278" t="s">
        <v>51</v>
      </c>
    </row>
    <row r="3" spans="1:4" ht="23.25">
      <c r="A3" s="279"/>
      <c r="B3" s="312"/>
      <c r="C3" s="170"/>
      <c r="D3" s="280">
        <f>B3-C3</f>
        <v>0</v>
      </c>
    </row>
    <row r="4" spans="1:4" ht="23.25">
      <c r="A4" s="279"/>
      <c r="B4" s="312"/>
      <c r="C4" s="165"/>
      <c r="D4" s="280">
        <f aca="true" t="shared" si="0" ref="D4:D16">B4-C4</f>
        <v>0</v>
      </c>
    </row>
    <row r="5" spans="1:4" ht="23.25">
      <c r="A5" s="279"/>
      <c r="B5" s="312"/>
      <c r="C5" s="170"/>
      <c r="D5" s="280">
        <f t="shared" si="0"/>
        <v>0</v>
      </c>
    </row>
    <row r="6" spans="1:4" ht="23.25">
      <c r="A6" s="279"/>
      <c r="B6" s="312"/>
      <c r="C6" s="165"/>
      <c r="D6" s="280">
        <f t="shared" si="0"/>
        <v>0</v>
      </c>
    </row>
    <row r="7" spans="1:4" ht="23.25">
      <c r="A7" s="279"/>
      <c r="B7" s="311"/>
      <c r="C7" s="170"/>
      <c r="D7" s="280">
        <f t="shared" si="0"/>
        <v>0</v>
      </c>
    </row>
    <row r="8" spans="1:4" ht="23.25">
      <c r="A8" s="279"/>
      <c r="B8" s="311"/>
      <c r="C8" s="170"/>
      <c r="D8" s="280">
        <f t="shared" si="0"/>
        <v>0</v>
      </c>
    </row>
    <row r="9" spans="1:4" ht="23.25">
      <c r="A9" s="279"/>
      <c r="B9" s="311"/>
      <c r="C9" s="170"/>
      <c r="D9" s="280">
        <f t="shared" si="0"/>
        <v>0</v>
      </c>
    </row>
    <row r="10" spans="1:4" ht="23.25">
      <c r="A10" s="279"/>
      <c r="B10" s="311"/>
      <c r="C10" s="170"/>
      <c r="D10" s="280">
        <f t="shared" si="0"/>
        <v>0</v>
      </c>
    </row>
    <row r="11" spans="1:4" ht="23.25">
      <c r="A11" s="279"/>
      <c r="B11" s="312"/>
      <c r="C11" s="170"/>
      <c r="D11" s="280">
        <f t="shared" si="0"/>
        <v>0</v>
      </c>
    </row>
    <row r="12" spans="1:4" ht="23.25">
      <c r="A12" s="279"/>
      <c r="B12" s="313"/>
      <c r="C12" s="170"/>
      <c r="D12" s="280">
        <f t="shared" si="0"/>
        <v>0</v>
      </c>
    </row>
    <row r="13" spans="1:4" ht="23.25">
      <c r="A13" s="279"/>
      <c r="B13" s="312"/>
      <c r="C13" s="170"/>
      <c r="D13" s="280">
        <f t="shared" si="0"/>
        <v>0</v>
      </c>
    </row>
    <row r="14" spans="1:4" ht="23.25">
      <c r="A14" s="279"/>
      <c r="B14" s="296"/>
      <c r="C14" s="296"/>
      <c r="D14" s="280">
        <f t="shared" si="0"/>
        <v>0</v>
      </c>
    </row>
    <row r="15" spans="1:4" ht="23.25">
      <c r="A15" s="279"/>
      <c r="B15" s="296"/>
      <c r="C15" s="296"/>
      <c r="D15" s="280">
        <f t="shared" si="0"/>
        <v>0</v>
      </c>
    </row>
    <row r="16" spans="1:4" ht="23.25">
      <c r="A16" s="279"/>
      <c r="B16" s="296"/>
      <c r="C16" s="296"/>
      <c r="D16" s="280">
        <f t="shared" si="0"/>
        <v>0</v>
      </c>
    </row>
    <row r="17" spans="1:4" ht="23.25">
      <c r="A17" s="131" t="s">
        <v>58</v>
      </c>
      <c r="B17" s="275">
        <f>SUM(B3:B16)</f>
        <v>0</v>
      </c>
      <c r="C17" s="275">
        <f>SUM(C3:C16)</f>
        <v>0</v>
      </c>
      <c r="D17" s="275">
        <f>SUM(D3:D16)</f>
        <v>0</v>
      </c>
    </row>
    <row r="18" ht="23.25">
      <c r="B18" s="281"/>
    </row>
    <row r="20" ht="23.25">
      <c r="B20" s="281"/>
    </row>
  </sheetData>
  <sheetProtection/>
  <autoFilter ref="A2:E17"/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3:N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7.140625" style="144" bestFit="1" customWidth="1"/>
    <col min="2" max="10" width="11.140625" style="144" customWidth="1"/>
    <col min="11" max="13" width="11.140625" style="144" bestFit="1" customWidth="1"/>
    <col min="14" max="14" width="12.00390625" style="144" bestFit="1" customWidth="1"/>
    <col min="15" max="16384" width="9.00390625" style="144" customWidth="1"/>
  </cols>
  <sheetData>
    <row r="3" spans="1:14" ht="23.25">
      <c r="A3" s="395" t="s">
        <v>34</v>
      </c>
      <c r="B3" s="395" t="s">
        <v>0</v>
      </c>
      <c r="C3" s="396"/>
      <c r="D3"/>
      <c r="E3"/>
      <c r="F3"/>
      <c r="G3"/>
      <c r="H3"/>
      <c r="I3"/>
      <c r="J3"/>
      <c r="K3"/>
      <c r="L3"/>
      <c r="M3"/>
      <c r="N3"/>
    </row>
    <row r="4" spans="1:14" ht="23.25">
      <c r="A4" s="395" t="s">
        <v>31</v>
      </c>
      <c r="B4" s="397">
        <v>10</v>
      </c>
      <c r="C4" s="398" t="s">
        <v>21</v>
      </c>
      <c r="D4"/>
      <c r="E4"/>
      <c r="F4"/>
      <c r="G4"/>
      <c r="H4"/>
      <c r="I4"/>
      <c r="J4"/>
      <c r="K4"/>
      <c r="L4"/>
      <c r="M4"/>
      <c r="N4"/>
    </row>
    <row r="5" spans="1:14" ht="23.25">
      <c r="A5" s="397" t="s">
        <v>62</v>
      </c>
      <c r="B5" s="399">
        <v>50242</v>
      </c>
      <c r="C5" s="400">
        <v>50242</v>
      </c>
      <c r="D5"/>
      <c r="E5"/>
      <c r="F5"/>
      <c r="G5"/>
      <c r="H5"/>
      <c r="I5"/>
      <c r="J5"/>
      <c r="K5"/>
      <c r="L5"/>
      <c r="M5"/>
      <c r="N5"/>
    </row>
    <row r="6" spans="1:14" ht="23.25">
      <c r="A6" s="401" t="s">
        <v>61</v>
      </c>
      <c r="B6" s="402">
        <v>48970</v>
      </c>
      <c r="C6" s="403">
        <v>48970</v>
      </c>
      <c r="D6"/>
      <c r="E6"/>
      <c r="F6"/>
      <c r="G6"/>
      <c r="H6"/>
      <c r="I6"/>
      <c r="J6"/>
      <c r="K6"/>
      <c r="L6"/>
      <c r="M6"/>
      <c r="N6"/>
    </row>
    <row r="7" spans="1:14" ht="23.25">
      <c r="A7" s="401" t="s">
        <v>66</v>
      </c>
      <c r="B7" s="402">
        <v>318253.69</v>
      </c>
      <c r="C7" s="403">
        <v>318253.69</v>
      </c>
      <c r="D7"/>
      <c r="E7"/>
      <c r="F7"/>
      <c r="G7"/>
      <c r="H7"/>
      <c r="I7"/>
      <c r="J7"/>
      <c r="K7"/>
      <c r="L7"/>
      <c r="M7"/>
      <c r="N7"/>
    </row>
    <row r="8" spans="1:14" ht="23.25">
      <c r="A8" s="401" t="s">
        <v>64</v>
      </c>
      <c r="B8" s="402">
        <v>55828.57</v>
      </c>
      <c r="C8" s="403">
        <v>55828.57</v>
      </c>
      <c r="D8"/>
      <c r="E8"/>
      <c r="F8"/>
      <c r="G8"/>
      <c r="H8"/>
      <c r="I8"/>
      <c r="J8"/>
      <c r="K8"/>
      <c r="L8"/>
      <c r="M8"/>
      <c r="N8"/>
    </row>
    <row r="9" spans="1:14" ht="23.25">
      <c r="A9" s="401" t="s">
        <v>144</v>
      </c>
      <c r="B9" s="402">
        <v>212169.13</v>
      </c>
      <c r="C9" s="403">
        <v>212169.13</v>
      </c>
      <c r="D9"/>
      <c r="E9"/>
      <c r="F9"/>
      <c r="G9"/>
      <c r="H9"/>
      <c r="I9"/>
      <c r="J9"/>
      <c r="K9"/>
      <c r="L9"/>
      <c r="M9"/>
      <c r="N9"/>
    </row>
    <row r="10" spans="1:14" ht="23.25">
      <c r="A10" s="401" t="s">
        <v>130</v>
      </c>
      <c r="B10" s="402">
        <v>28930</v>
      </c>
      <c r="C10" s="403">
        <v>28930</v>
      </c>
      <c r="D10"/>
      <c r="E10"/>
      <c r="F10"/>
      <c r="G10"/>
      <c r="H10"/>
      <c r="I10"/>
      <c r="J10"/>
      <c r="K10"/>
      <c r="L10"/>
      <c r="M10"/>
      <c r="N10"/>
    </row>
    <row r="11" spans="1:14" ht="23.25">
      <c r="A11" s="404" t="s">
        <v>21</v>
      </c>
      <c r="B11" s="405">
        <v>714393.39</v>
      </c>
      <c r="C11" s="406">
        <v>714393.39</v>
      </c>
      <c r="D11"/>
      <c r="E11"/>
      <c r="F11"/>
      <c r="G11"/>
      <c r="H11"/>
      <c r="I11"/>
      <c r="J11"/>
      <c r="K11"/>
      <c r="L11"/>
      <c r="M11"/>
      <c r="N11"/>
    </row>
    <row r="12" spans="1:14" ht="23.25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U15" sqref="U15"/>
    </sheetView>
  </sheetViews>
  <sheetFormatPr defaultColWidth="9.140625" defaultRowHeight="15"/>
  <cols>
    <col min="1" max="1" width="14.421875" style="8" customWidth="1"/>
    <col min="2" max="2" width="9.7109375" style="8" customWidth="1"/>
    <col min="3" max="7" width="10.28125" style="8" hidden="1" customWidth="1"/>
    <col min="8" max="8" width="9.7109375" style="8" hidden="1" customWidth="1"/>
    <col min="9" max="9" width="9.421875" style="8" hidden="1" customWidth="1"/>
    <col min="10" max="10" width="10.421875" style="8" hidden="1" customWidth="1"/>
    <col min="11" max="12" width="9.421875" style="8" hidden="1" customWidth="1"/>
    <col min="13" max="13" width="10.421875" style="8" hidden="1" customWidth="1"/>
    <col min="14" max="14" width="9.8515625" style="8" customWidth="1"/>
    <col min="15" max="16384" width="9.00390625" style="8" customWidth="1"/>
  </cols>
  <sheetData>
    <row r="1" spans="1:14" ht="18">
      <c r="A1" s="415" t="s">
        <v>298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ht="18">
      <c r="A2" s="413" t="s">
        <v>31</v>
      </c>
      <c r="B2" s="171" t="s">
        <v>0</v>
      </c>
      <c r="C2" s="172"/>
      <c r="D2" s="172"/>
      <c r="E2" s="172"/>
      <c r="F2" s="172"/>
      <c r="G2" s="172"/>
      <c r="H2" s="172"/>
      <c r="I2" s="173"/>
      <c r="J2" s="174"/>
      <c r="K2" s="174"/>
      <c r="L2" s="174"/>
      <c r="M2" s="174"/>
      <c r="N2" s="412" t="s">
        <v>21</v>
      </c>
    </row>
    <row r="3" spans="1:14" ht="18">
      <c r="A3" s="414"/>
      <c r="B3" s="175" t="s">
        <v>299</v>
      </c>
      <c r="C3" s="175" t="s">
        <v>300</v>
      </c>
      <c r="D3" s="175" t="s">
        <v>301</v>
      </c>
      <c r="E3" s="175" t="s">
        <v>302</v>
      </c>
      <c r="F3" s="175" t="s">
        <v>303</v>
      </c>
      <c r="G3" s="175" t="s">
        <v>304</v>
      </c>
      <c r="H3" s="175" t="s">
        <v>305</v>
      </c>
      <c r="I3" s="175" t="s">
        <v>306</v>
      </c>
      <c r="J3" s="175" t="s">
        <v>307</v>
      </c>
      <c r="K3" s="175" t="s">
        <v>308</v>
      </c>
      <c r="L3" s="175" t="s">
        <v>309</v>
      </c>
      <c r="M3" s="175" t="s">
        <v>310</v>
      </c>
      <c r="N3" s="412"/>
    </row>
    <row r="4" spans="1:14" ht="18">
      <c r="A4" s="176" t="s">
        <v>62</v>
      </c>
      <c r="B4" s="177">
        <v>50242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>
        <f>SUM(B4:M4)</f>
        <v>50242</v>
      </c>
    </row>
    <row r="5" spans="1:14" ht="18" hidden="1">
      <c r="A5" s="176" t="s">
        <v>72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>
        <f aca="true" t="shared" si="0" ref="N5:N14">SUM(B5:M5)</f>
        <v>0</v>
      </c>
    </row>
    <row r="6" spans="1:14" ht="18">
      <c r="A6" s="176" t="s">
        <v>61</v>
      </c>
      <c r="B6" s="177">
        <v>48970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>
        <f t="shared" si="0"/>
        <v>48970</v>
      </c>
    </row>
    <row r="7" spans="1:14" ht="18">
      <c r="A7" s="176" t="s">
        <v>65</v>
      </c>
      <c r="B7" s="177">
        <v>212169.13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>
        <f t="shared" si="0"/>
        <v>212169.13</v>
      </c>
    </row>
    <row r="8" spans="1:14" ht="18" hidden="1">
      <c r="A8" s="176" t="s">
        <v>63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>
        <f t="shared" si="0"/>
        <v>0</v>
      </c>
    </row>
    <row r="9" spans="1:14" ht="18" hidden="1">
      <c r="A9" s="176" t="s">
        <v>76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>
        <f t="shared" si="0"/>
        <v>0</v>
      </c>
    </row>
    <row r="10" spans="1:14" ht="18">
      <c r="A10" s="176" t="s">
        <v>66</v>
      </c>
      <c r="B10" s="177">
        <v>318253.69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>
        <f t="shared" si="0"/>
        <v>318253.69</v>
      </c>
    </row>
    <row r="11" spans="1:14" ht="18">
      <c r="A11" s="176" t="s">
        <v>64</v>
      </c>
      <c r="B11" s="177">
        <v>55828.57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>
        <f t="shared" si="0"/>
        <v>55828.57</v>
      </c>
    </row>
    <row r="12" spans="1:14" ht="18">
      <c r="A12" s="176" t="s">
        <v>69</v>
      </c>
      <c r="B12" s="177">
        <v>28930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>
        <f t="shared" si="0"/>
        <v>28930</v>
      </c>
    </row>
    <row r="13" spans="1:14" ht="18" hidden="1">
      <c r="A13" s="176" t="s">
        <v>83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>
        <f t="shared" si="0"/>
        <v>0</v>
      </c>
    </row>
    <row r="14" spans="1:14" ht="18">
      <c r="A14" s="176" t="s">
        <v>150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>
        <f t="shared" si="0"/>
        <v>0</v>
      </c>
    </row>
    <row r="15" spans="1:14" ht="20.25">
      <c r="A15" s="178" t="s">
        <v>21</v>
      </c>
      <c r="B15" s="179">
        <f>SUM(B4:B13)</f>
        <v>714393.39</v>
      </c>
      <c r="C15" s="179">
        <f aca="true" t="shared" si="1" ref="C15:M15">SUM(C4:C13)</f>
        <v>0</v>
      </c>
      <c r="D15" s="179">
        <f>SUM(D4:D14)</f>
        <v>0</v>
      </c>
      <c r="E15" s="179">
        <f t="shared" si="1"/>
        <v>0</v>
      </c>
      <c r="F15" s="179">
        <f t="shared" si="1"/>
        <v>0</v>
      </c>
      <c r="G15" s="179">
        <f t="shared" si="1"/>
        <v>0</v>
      </c>
      <c r="H15" s="179">
        <f t="shared" si="1"/>
        <v>0</v>
      </c>
      <c r="I15" s="179">
        <f t="shared" si="1"/>
        <v>0</v>
      </c>
      <c r="J15" s="179">
        <f t="shared" si="1"/>
        <v>0</v>
      </c>
      <c r="K15" s="179">
        <f t="shared" si="1"/>
        <v>0</v>
      </c>
      <c r="L15" s="179">
        <f>SUM(L4:L13)</f>
        <v>0</v>
      </c>
      <c r="M15" s="179">
        <f t="shared" si="1"/>
        <v>0</v>
      </c>
      <c r="N15" s="179">
        <f>SUM(N4:N14)</f>
        <v>714393.39</v>
      </c>
    </row>
  </sheetData>
  <sheetProtection/>
  <mergeCells count="3">
    <mergeCell ref="N2:N3"/>
    <mergeCell ref="A2:A3"/>
    <mergeCell ref="A1:N1"/>
  </mergeCells>
  <printOptions/>
  <pageMargins left="0.03937007874015748" right="0.03937007874015748" top="0.7480314960629921" bottom="0.15748031496062992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45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16.140625" style="7" customWidth="1"/>
    <col min="2" max="2" width="10.28125" style="7" bestFit="1" customWidth="1"/>
    <col min="3" max="3" width="7.28125" style="7" customWidth="1"/>
    <col min="4" max="4" width="5.7109375" style="7" customWidth="1"/>
    <col min="5" max="5" width="7.00390625" style="7" customWidth="1"/>
    <col min="6" max="6" width="5.7109375" style="7" customWidth="1"/>
    <col min="7" max="7" width="9.421875" style="7" customWidth="1"/>
    <col min="8" max="8" width="7.8515625" style="7" customWidth="1"/>
    <col min="9" max="9" width="9.8515625" style="7" customWidth="1"/>
    <col min="10" max="10" width="9.421875" style="7" customWidth="1"/>
    <col min="11" max="11" width="8.28125" style="7" customWidth="1"/>
    <col min="12" max="13" width="8.421875" style="7" customWidth="1"/>
    <col min="14" max="14" width="12.7109375" style="7" bestFit="1" customWidth="1"/>
    <col min="15" max="15" width="27.8515625" style="7" bestFit="1" customWidth="1"/>
    <col min="16" max="16" width="8.421875" style="7" customWidth="1"/>
    <col min="17" max="18" width="8.421875" style="7" bestFit="1" customWidth="1"/>
    <col min="19" max="19" width="10.8515625" style="7" bestFit="1" customWidth="1"/>
    <col min="20" max="20" width="6.8515625" style="7" customWidth="1"/>
    <col min="21" max="21" width="15.421875" style="7" bestFit="1" customWidth="1"/>
    <col min="22" max="22" width="8.421875" style="7" customWidth="1"/>
    <col min="23" max="23" width="16.421875" style="7" bestFit="1" customWidth="1"/>
    <col min="24" max="24" width="10.421875" style="7" bestFit="1" customWidth="1"/>
    <col min="25" max="25" width="21.57421875" style="7" bestFit="1" customWidth="1"/>
    <col min="26" max="26" width="13.421875" style="7" bestFit="1" customWidth="1"/>
    <col min="27" max="28" width="24.421875" style="7" bestFit="1" customWidth="1"/>
    <col min="29" max="29" width="21.421875" style="7" bestFit="1" customWidth="1"/>
    <col min="30" max="30" width="26.8515625" style="7" bestFit="1" customWidth="1"/>
    <col min="31" max="31" width="22.57421875" style="7" bestFit="1" customWidth="1"/>
    <col min="32" max="16384" width="9.00390625" style="7" customWidth="1"/>
  </cols>
  <sheetData>
    <row r="1" ht="23.25">
      <c r="A1" s="87" t="s">
        <v>278</v>
      </c>
    </row>
    <row r="2" spans="1:18" ht="16.5">
      <c r="A2" s="314" t="s">
        <v>34</v>
      </c>
      <c r="B2" s="314" t="s">
        <v>22</v>
      </c>
      <c r="C2" s="315"/>
      <c r="D2" s="315"/>
      <c r="E2" s="315"/>
      <c r="F2" s="315"/>
      <c r="G2" s="315"/>
      <c r="H2" s="315"/>
      <c r="I2" s="315"/>
      <c r="J2" s="315"/>
      <c r="K2" s="315"/>
      <c r="L2"/>
      <c r="M2"/>
      <c r="N2"/>
      <c r="O2"/>
      <c r="P2"/>
      <c r="Q2"/>
      <c r="R2"/>
    </row>
    <row r="3" spans="1:18" ht="16.5">
      <c r="A3" s="314" t="s">
        <v>20</v>
      </c>
      <c r="B3" s="315" t="s">
        <v>113</v>
      </c>
      <c r="C3" s="315" t="s">
        <v>2</v>
      </c>
      <c r="D3" s="315" t="s">
        <v>106</v>
      </c>
      <c r="E3" s="315" t="s">
        <v>3</v>
      </c>
      <c r="F3" s="315" t="s">
        <v>71</v>
      </c>
      <c r="G3" s="315" t="s">
        <v>4</v>
      </c>
      <c r="H3" s="315" t="s">
        <v>1</v>
      </c>
      <c r="I3" s="315" t="s">
        <v>92</v>
      </c>
      <c r="J3" s="315" t="s">
        <v>94</v>
      </c>
      <c r="K3" s="315" t="s">
        <v>21</v>
      </c>
      <c r="L3"/>
      <c r="M3"/>
      <c r="N3"/>
      <c r="O3"/>
      <c r="P3"/>
      <c r="Q3"/>
      <c r="R3"/>
    </row>
    <row r="4" spans="1:18" ht="16.5">
      <c r="A4" s="316">
        <v>2011726001</v>
      </c>
      <c r="B4" s="317"/>
      <c r="C4" s="317"/>
      <c r="D4" s="317">
        <v>5816</v>
      </c>
      <c r="E4" s="317">
        <v>2200</v>
      </c>
      <c r="F4" s="317">
        <v>32604.1</v>
      </c>
      <c r="G4" s="317"/>
      <c r="H4" s="317"/>
      <c r="I4" s="317"/>
      <c r="J4" s="317"/>
      <c r="K4" s="317">
        <v>40620.1</v>
      </c>
      <c r="L4"/>
      <c r="M4"/>
      <c r="N4"/>
      <c r="O4"/>
      <c r="P4"/>
      <c r="Q4"/>
      <c r="R4"/>
    </row>
    <row r="5" spans="1:18" ht="16.5">
      <c r="A5" s="318" t="s">
        <v>248</v>
      </c>
      <c r="B5" s="317"/>
      <c r="C5" s="317"/>
      <c r="D5" s="317">
        <v>5816</v>
      </c>
      <c r="E5" s="317">
        <v>2200</v>
      </c>
      <c r="F5" s="317">
        <v>32604.1</v>
      </c>
      <c r="G5" s="317"/>
      <c r="H5" s="317"/>
      <c r="I5" s="317"/>
      <c r="J5" s="317"/>
      <c r="K5" s="317">
        <v>40620.1</v>
      </c>
      <c r="L5"/>
      <c r="M5"/>
      <c r="N5"/>
      <c r="O5"/>
      <c r="P5"/>
      <c r="Q5"/>
      <c r="R5"/>
    </row>
    <row r="6" spans="1:18" ht="16.5">
      <c r="A6" s="319" t="s">
        <v>6</v>
      </c>
      <c r="B6" s="317"/>
      <c r="C6" s="317"/>
      <c r="D6" s="317"/>
      <c r="E6" s="317">
        <v>1600</v>
      </c>
      <c r="F6" s="317"/>
      <c r="G6" s="317"/>
      <c r="H6" s="317"/>
      <c r="I6" s="317"/>
      <c r="J6" s="317"/>
      <c r="K6" s="317">
        <v>1600</v>
      </c>
      <c r="L6"/>
      <c r="M6"/>
      <c r="N6"/>
      <c r="O6"/>
      <c r="P6"/>
      <c r="Q6"/>
      <c r="R6"/>
    </row>
    <row r="7" spans="1:18" ht="16.5">
      <c r="A7" s="319" t="s">
        <v>7</v>
      </c>
      <c r="B7" s="317"/>
      <c r="C7" s="317"/>
      <c r="D7" s="317"/>
      <c r="E7" s="317"/>
      <c r="F7" s="317">
        <v>32604.1</v>
      </c>
      <c r="G7" s="317"/>
      <c r="H7" s="317"/>
      <c r="I7" s="317"/>
      <c r="J7" s="317"/>
      <c r="K7" s="317">
        <v>32604.1</v>
      </c>
      <c r="L7"/>
      <c r="M7"/>
      <c r="N7"/>
      <c r="O7"/>
      <c r="P7"/>
      <c r="Q7"/>
      <c r="R7"/>
    </row>
    <row r="8" spans="1:18" ht="16.5">
      <c r="A8" s="319" t="s">
        <v>87</v>
      </c>
      <c r="B8" s="317"/>
      <c r="C8" s="317"/>
      <c r="D8" s="317">
        <v>5816</v>
      </c>
      <c r="E8" s="317">
        <v>600</v>
      </c>
      <c r="F8" s="317"/>
      <c r="G8" s="317"/>
      <c r="H8" s="317"/>
      <c r="I8" s="317"/>
      <c r="J8" s="317"/>
      <c r="K8" s="317">
        <v>6416</v>
      </c>
      <c r="L8"/>
      <c r="M8"/>
      <c r="N8"/>
      <c r="O8"/>
      <c r="P8"/>
      <c r="Q8"/>
      <c r="R8"/>
    </row>
    <row r="9" spans="1:18" ht="16.5">
      <c r="A9" s="316">
        <v>2011726002</v>
      </c>
      <c r="B9" s="317"/>
      <c r="C9" s="317"/>
      <c r="D9" s="317"/>
      <c r="E9" s="317"/>
      <c r="F9" s="317">
        <v>12260</v>
      </c>
      <c r="G9" s="317"/>
      <c r="H9" s="317"/>
      <c r="I9" s="317"/>
      <c r="J9" s="317"/>
      <c r="K9" s="317">
        <v>12260</v>
      </c>
      <c r="L9"/>
      <c r="M9"/>
      <c r="N9"/>
      <c r="O9"/>
      <c r="P9"/>
      <c r="Q9"/>
      <c r="R9"/>
    </row>
    <row r="10" spans="1:18" ht="16.5">
      <c r="A10" s="318" t="s">
        <v>257</v>
      </c>
      <c r="B10" s="317"/>
      <c r="C10" s="317"/>
      <c r="D10" s="317"/>
      <c r="E10" s="317"/>
      <c r="F10" s="317">
        <v>12260</v>
      </c>
      <c r="G10" s="317"/>
      <c r="H10" s="317"/>
      <c r="I10" s="317"/>
      <c r="J10" s="317"/>
      <c r="K10" s="317">
        <v>12260</v>
      </c>
      <c r="L10"/>
      <c r="M10"/>
      <c r="N10"/>
      <c r="O10"/>
      <c r="P10"/>
      <c r="Q10"/>
      <c r="R10"/>
    </row>
    <row r="11" spans="1:18" ht="16.5">
      <c r="A11" s="319" t="s">
        <v>9</v>
      </c>
      <c r="B11" s="317"/>
      <c r="C11" s="317"/>
      <c r="D11" s="317"/>
      <c r="E11" s="317"/>
      <c r="F11" s="317">
        <v>2700</v>
      </c>
      <c r="G11" s="317"/>
      <c r="H11" s="317"/>
      <c r="I11" s="317"/>
      <c r="J11" s="317"/>
      <c r="K11" s="317">
        <v>2700</v>
      </c>
      <c r="L11"/>
      <c r="M11"/>
      <c r="N11"/>
      <c r="O11"/>
      <c r="P11"/>
      <c r="Q11"/>
      <c r="R11"/>
    </row>
    <row r="12" spans="1:18" ht="16.5">
      <c r="A12" s="319" t="s">
        <v>10</v>
      </c>
      <c r="B12" s="317"/>
      <c r="C12" s="317"/>
      <c r="D12" s="317"/>
      <c r="E12" s="317"/>
      <c r="F12" s="317">
        <v>9560</v>
      </c>
      <c r="G12" s="317"/>
      <c r="H12" s="317"/>
      <c r="I12" s="317"/>
      <c r="J12" s="317"/>
      <c r="K12" s="317">
        <v>9560</v>
      </c>
      <c r="L12"/>
      <c r="M12"/>
      <c r="N12"/>
      <c r="O12"/>
      <c r="P12"/>
      <c r="Q12"/>
      <c r="R12"/>
    </row>
    <row r="13" spans="1:18" ht="16.5">
      <c r="A13" s="316">
        <v>2011726005</v>
      </c>
      <c r="B13" s="317"/>
      <c r="C13" s="317"/>
      <c r="D13" s="317">
        <v>14002</v>
      </c>
      <c r="E13" s="317"/>
      <c r="F13" s="317">
        <v>30996</v>
      </c>
      <c r="G13" s="317">
        <v>5759.35</v>
      </c>
      <c r="H13" s="317"/>
      <c r="I13" s="317"/>
      <c r="J13" s="317">
        <v>6403678.77</v>
      </c>
      <c r="K13" s="317">
        <v>6454436.119999999</v>
      </c>
      <c r="L13"/>
      <c r="M13"/>
      <c r="N13"/>
      <c r="O13"/>
      <c r="P13"/>
      <c r="Q13"/>
      <c r="R13"/>
    </row>
    <row r="14" spans="1:18" ht="16.5">
      <c r="A14" s="318" t="s">
        <v>206</v>
      </c>
      <c r="B14" s="317"/>
      <c r="C14" s="317"/>
      <c r="D14" s="317"/>
      <c r="E14" s="317"/>
      <c r="F14" s="317"/>
      <c r="G14" s="317"/>
      <c r="H14" s="317"/>
      <c r="I14" s="317"/>
      <c r="J14" s="317">
        <v>6403678.77</v>
      </c>
      <c r="K14" s="317">
        <v>6403678.77</v>
      </c>
      <c r="L14"/>
      <c r="M14"/>
      <c r="N14"/>
      <c r="O14"/>
      <c r="P14"/>
      <c r="Q14"/>
      <c r="R14"/>
    </row>
    <row r="15" spans="1:18" ht="16.5">
      <c r="A15" s="319" t="s">
        <v>7</v>
      </c>
      <c r="B15" s="317"/>
      <c r="C15" s="317"/>
      <c r="D15" s="317"/>
      <c r="E15" s="317"/>
      <c r="F15" s="317"/>
      <c r="G15" s="317"/>
      <c r="H15" s="317"/>
      <c r="I15" s="317"/>
      <c r="J15" s="317">
        <v>6403678.77</v>
      </c>
      <c r="K15" s="317">
        <v>6403678.77</v>
      </c>
      <c r="L15"/>
      <c r="M15"/>
      <c r="N15"/>
      <c r="O15"/>
      <c r="P15"/>
      <c r="Q15"/>
      <c r="R15"/>
    </row>
    <row r="16" spans="1:18" ht="16.5">
      <c r="A16" s="318" t="s">
        <v>231</v>
      </c>
      <c r="B16" s="317"/>
      <c r="C16" s="317"/>
      <c r="D16" s="317">
        <v>14002</v>
      </c>
      <c r="E16" s="317"/>
      <c r="F16" s="317">
        <v>30996</v>
      </c>
      <c r="G16" s="317">
        <v>5759.35</v>
      </c>
      <c r="H16" s="317"/>
      <c r="I16" s="317"/>
      <c r="J16" s="317"/>
      <c r="K16" s="317">
        <v>50757.35</v>
      </c>
      <c r="L16"/>
      <c r="M16"/>
      <c r="N16"/>
      <c r="O16"/>
      <c r="P16"/>
      <c r="Q16"/>
      <c r="R16"/>
    </row>
    <row r="17" spans="1:18" ht="16.5">
      <c r="A17" s="319" t="s">
        <v>14</v>
      </c>
      <c r="B17" s="317"/>
      <c r="C17" s="317"/>
      <c r="D17" s="317">
        <v>5050</v>
      </c>
      <c r="E17" s="317"/>
      <c r="F17" s="317"/>
      <c r="G17" s="317"/>
      <c r="H17" s="317"/>
      <c r="I17" s="317"/>
      <c r="J17" s="317"/>
      <c r="K17" s="317">
        <v>5050</v>
      </c>
      <c r="L17"/>
      <c r="M17"/>
      <c r="N17"/>
      <c r="O17"/>
      <c r="P17"/>
      <c r="Q17"/>
      <c r="R17"/>
    </row>
    <row r="18" spans="1:18" ht="16.5">
      <c r="A18" s="319" t="s">
        <v>15</v>
      </c>
      <c r="B18" s="317"/>
      <c r="C18" s="317"/>
      <c r="D18" s="317">
        <v>8952</v>
      </c>
      <c r="E18" s="317"/>
      <c r="F18" s="317">
        <v>30996</v>
      </c>
      <c r="G18" s="317"/>
      <c r="H18" s="317"/>
      <c r="I18" s="317"/>
      <c r="J18" s="317"/>
      <c r="K18" s="317">
        <v>39948</v>
      </c>
      <c r="L18"/>
      <c r="M18"/>
      <c r="N18"/>
      <c r="O18"/>
      <c r="P18"/>
      <c r="Q18"/>
      <c r="R18"/>
    </row>
    <row r="19" spans="1:18" ht="16.5">
      <c r="A19" s="319" t="s">
        <v>7</v>
      </c>
      <c r="B19" s="317"/>
      <c r="C19" s="317"/>
      <c r="D19" s="317"/>
      <c r="E19" s="317"/>
      <c r="F19" s="317"/>
      <c r="G19" s="317">
        <v>5759.35</v>
      </c>
      <c r="H19" s="317"/>
      <c r="I19" s="317"/>
      <c r="J19" s="317"/>
      <c r="K19" s="317">
        <v>5759.35</v>
      </c>
      <c r="L19"/>
      <c r="M19"/>
      <c r="N19"/>
      <c r="O19"/>
      <c r="P19"/>
      <c r="Q19"/>
      <c r="R19"/>
    </row>
    <row r="20" spans="1:18" ht="16.5">
      <c r="A20" s="316">
        <v>2011753015</v>
      </c>
      <c r="B20" s="317">
        <v>103575</v>
      </c>
      <c r="C20" s="317">
        <v>2149362.26</v>
      </c>
      <c r="D20" s="317">
        <v>2250</v>
      </c>
      <c r="E20" s="317">
        <v>311466.67</v>
      </c>
      <c r="F20" s="317"/>
      <c r="G20" s="317"/>
      <c r="H20" s="317">
        <v>17056717.41</v>
      </c>
      <c r="I20" s="317">
        <v>61141200</v>
      </c>
      <c r="J20" s="317"/>
      <c r="K20" s="317">
        <v>80764571.34</v>
      </c>
      <c r="L20"/>
      <c r="M20"/>
      <c r="N20"/>
      <c r="O20"/>
      <c r="P20"/>
      <c r="Q20"/>
      <c r="R20"/>
    </row>
    <row r="21" spans="1:18" ht="16.5">
      <c r="A21" s="318" t="s">
        <v>208</v>
      </c>
      <c r="B21" s="317">
        <v>103575</v>
      </c>
      <c r="C21" s="317"/>
      <c r="D21" s="317">
        <v>2250</v>
      </c>
      <c r="E21" s="317"/>
      <c r="F21" s="317"/>
      <c r="G21" s="317"/>
      <c r="H21" s="317"/>
      <c r="I21" s="317"/>
      <c r="J21" s="317"/>
      <c r="K21" s="317">
        <v>105825</v>
      </c>
      <c r="L21"/>
      <c r="M21"/>
      <c r="N21"/>
      <c r="O21"/>
      <c r="P21"/>
      <c r="Q21"/>
      <c r="R21"/>
    </row>
    <row r="22" spans="1:18" ht="16.5">
      <c r="A22" s="319" t="s">
        <v>9</v>
      </c>
      <c r="B22" s="317">
        <v>52920</v>
      </c>
      <c r="C22" s="317"/>
      <c r="D22" s="317"/>
      <c r="E22" s="317"/>
      <c r="F22" s="317"/>
      <c r="G22" s="317"/>
      <c r="H22" s="317"/>
      <c r="I22" s="317"/>
      <c r="J22" s="317"/>
      <c r="K22" s="317">
        <v>52920</v>
      </c>
      <c r="L22"/>
      <c r="M22"/>
      <c r="N22"/>
      <c r="O22"/>
      <c r="P22"/>
      <c r="Q22"/>
      <c r="R22"/>
    </row>
    <row r="23" spans="1:18" ht="16.5">
      <c r="A23" s="319" t="s">
        <v>6</v>
      </c>
      <c r="B23" s="317">
        <v>16885</v>
      </c>
      <c r="C23" s="317"/>
      <c r="D23" s="317"/>
      <c r="E23" s="317"/>
      <c r="F23" s="317"/>
      <c r="G23" s="317"/>
      <c r="H23" s="317"/>
      <c r="I23" s="317"/>
      <c r="J23" s="317"/>
      <c r="K23" s="317">
        <v>16885</v>
      </c>
      <c r="L23"/>
      <c r="M23"/>
      <c r="N23"/>
      <c r="O23"/>
      <c r="P23"/>
      <c r="Q23"/>
      <c r="R23"/>
    </row>
    <row r="24" spans="1:18" ht="16.5">
      <c r="A24" s="319" t="s">
        <v>7</v>
      </c>
      <c r="B24" s="317">
        <v>33770</v>
      </c>
      <c r="C24" s="317"/>
      <c r="D24" s="317">
        <v>2250</v>
      </c>
      <c r="E24" s="317"/>
      <c r="F24" s="317"/>
      <c r="G24" s="317"/>
      <c r="H24" s="317"/>
      <c r="I24" s="317"/>
      <c r="J24" s="317"/>
      <c r="K24" s="317">
        <v>36020</v>
      </c>
      <c r="L24"/>
      <c r="M24"/>
      <c r="N24"/>
      <c r="O24"/>
      <c r="P24"/>
      <c r="Q24"/>
      <c r="R24"/>
    </row>
    <row r="25" spans="1:18" ht="16.5">
      <c r="A25" s="318" t="s">
        <v>219</v>
      </c>
      <c r="B25" s="317"/>
      <c r="C25" s="317"/>
      <c r="D25" s="317"/>
      <c r="E25" s="317"/>
      <c r="F25" s="317"/>
      <c r="G25" s="317"/>
      <c r="H25" s="317"/>
      <c r="I25" s="317">
        <v>59819700</v>
      </c>
      <c r="J25" s="317"/>
      <c r="K25" s="317">
        <v>59819700</v>
      </c>
      <c r="L25"/>
      <c r="M25"/>
      <c r="N25"/>
      <c r="O25"/>
      <c r="P25"/>
      <c r="Q25"/>
      <c r="R25"/>
    </row>
    <row r="26" spans="1:18" ht="16.5">
      <c r="A26" s="319" t="s">
        <v>7</v>
      </c>
      <c r="B26" s="317"/>
      <c r="C26" s="317"/>
      <c r="D26" s="317"/>
      <c r="E26" s="317"/>
      <c r="F26" s="317"/>
      <c r="G26" s="317"/>
      <c r="H26" s="317"/>
      <c r="I26" s="317">
        <v>59819700</v>
      </c>
      <c r="J26" s="317"/>
      <c r="K26" s="317">
        <v>59819700</v>
      </c>
      <c r="L26"/>
      <c r="M26"/>
      <c r="N26"/>
      <c r="O26"/>
      <c r="P26"/>
      <c r="Q26"/>
      <c r="R26"/>
    </row>
    <row r="27" spans="1:18" ht="16.5">
      <c r="A27" s="318" t="s">
        <v>220</v>
      </c>
      <c r="B27" s="317"/>
      <c r="C27" s="317"/>
      <c r="D27" s="317"/>
      <c r="E27" s="317"/>
      <c r="F27" s="317"/>
      <c r="G27" s="317"/>
      <c r="H27" s="317"/>
      <c r="I27" s="317">
        <v>1321500</v>
      </c>
      <c r="J27" s="317"/>
      <c r="K27" s="317">
        <v>1321500</v>
      </c>
      <c r="L27"/>
      <c r="M27"/>
      <c r="N27"/>
      <c r="O27"/>
      <c r="P27"/>
      <c r="Q27"/>
      <c r="R27"/>
    </row>
    <row r="28" spans="1:18" ht="16.5">
      <c r="A28" s="319" t="s">
        <v>7</v>
      </c>
      <c r="B28" s="317"/>
      <c r="C28" s="317"/>
      <c r="D28" s="317"/>
      <c r="E28" s="317"/>
      <c r="F28" s="317"/>
      <c r="G28" s="317"/>
      <c r="H28" s="317"/>
      <c r="I28" s="317">
        <v>1321500</v>
      </c>
      <c r="J28" s="317"/>
      <c r="K28" s="317">
        <v>1321500</v>
      </c>
      <c r="L28"/>
      <c r="M28"/>
      <c r="N28"/>
      <c r="O28"/>
      <c r="P28"/>
      <c r="Q28"/>
      <c r="R28"/>
    </row>
    <row r="29" spans="1:18" ht="16.5">
      <c r="A29" s="318" t="s">
        <v>233</v>
      </c>
      <c r="B29" s="317"/>
      <c r="C29" s="317">
        <v>2149362.26</v>
      </c>
      <c r="D29" s="317"/>
      <c r="E29" s="317">
        <v>311466.67</v>
      </c>
      <c r="F29" s="317"/>
      <c r="G29" s="317"/>
      <c r="H29" s="317">
        <v>17056717.41</v>
      </c>
      <c r="I29" s="317"/>
      <c r="J29" s="317"/>
      <c r="K29" s="317">
        <v>19517546.34</v>
      </c>
      <c r="L29"/>
      <c r="M29"/>
      <c r="N29"/>
      <c r="O29"/>
      <c r="P29"/>
      <c r="Q29"/>
      <c r="R29"/>
    </row>
    <row r="30" spans="1:18" ht="16.5">
      <c r="A30" s="319" t="s">
        <v>14</v>
      </c>
      <c r="B30" s="317"/>
      <c r="C30" s="317">
        <v>790990</v>
      </c>
      <c r="D30" s="317"/>
      <c r="E30" s="317"/>
      <c r="F30" s="317"/>
      <c r="G30" s="317"/>
      <c r="H30" s="317">
        <v>2663490</v>
      </c>
      <c r="I30" s="317"/>
      <c r="J30" s="317"/>
      <c r="K30" s="317">
        <v>3454480</v>
      </c>
      <c r="L30"/>
      <c r="M30"/>
      <c r="N30"/>
      <c r="O30"/>
      <c r="P30"/>
      <c r="Q30"/>
      <c r="R30"/>
    </row>
    <row r="31" spans="1:18" ht="16.5">
      <c r="A31" s="319" t="s">
        <v>8</v>
      </c>
      <c r="B31" s="317"/>
      <c r="C31" s="317"/>
      <c r="D31" s="317"/>
      <c r="E31" s="317"/>
      <c r="F31" s="317"/>
      <c r="G31" s="317"/>
      <c r="H31" s="317">
        <v>103200</v>
      </c>
      <c r="I31" s="317"/>
      <c r="J31" s="317"/>
      <c r="K31" s="317">
        <v>103200</v>
      </c>
      <c r="L31"/>
      <c r="M31"/>
      <c r="N31"/>
      <c r="O31"/>
      <c r="P31"/>
      <c r="Q31"/>
      <c r="R31"/>
    </row>
    <row r="32" spans="1:18" ht="16.5">
      <c r="A32" s="319" t="s">
        <v>9</v>
      </c>
      <c r="B32" s="317"/>
      <c r="C32" s="317"/>
      <c r="D32" s="317"/>
      <c r="E32" s="317"/>
      <c r="F32" s="317"/>
      <c r="G32" s="317"/>
      <c r="H32" s="317">
        <v>223860</v>
      </c>
      <c r="I32" s="317"/>
      <c r="J32" s="317"/>
      <c r="K32" s="317">
        <v>223860</v>
      </c>
      <c r="L32"/>
      <c r="M32"/>
      <c r="N32"/>
      <c r="O32"/>
      <c r="P32"/>
      <c r="Q32"/>
      <c r="R32"/>
    </row>
    <row r="33" spans="1:18" ht="16.5">
      <c r="A33" s="319" t="s">
        <v>18</v>
      </c>
      <c r="B33" s="317"/>
      <c r="C33" s="317"/>
      <c r="D33" s="317"/>
      <c r="E33" s="317"/>
      <c r="F33" s="317"/>
      <c r="G33" s="317"/>
      <c r="H33" s="317">
        <v>170180</v>
      </c>
      <c r="I33" s="317"/>
      <c r="J33" s="317"/>
      <c r="K33" s="317">
        <v>170180</v>
      </c>
      <c r="L33"/>
      <c r="M33"/>
      <c r="N33"/>
      <c r="O33"/>
      <c r="P33"/>
      <c r="Q33"/>
      <c r="R33"/>
    </row>
    <row r="34" spans="1:18" ht="16.5">
      <c r="A34" s="319" t="s">
        <v>6</v>
      </c>
      <c r="B34" s="317"/>
      <c r="C34" s="317">
        <v>75610</v>
      </c>
      <c r="D34" s="317"/>
      <c r="E34" s="317"/>
      <c r="F34" s="317"/>
      <c r="G34" s="317"/>
      <c r="H34" s="317">
        <v>2002460</v>
      </c>
      <c r="I34" s="317"/>
      <c r="J34" s="317"/>
      <c r="K34" s="317">
        <v>2078070</v>
      </c>
      <c r="L34"/>
      <c r="M34"/>
      <c r="N34"/>
      <c r="O34"/>
      <c r="P34"/>
      <c r="Q34"/>
      <c r="R34"/>
    </row>
    <row r="35" spans="1:18" ht="16.5">
      <c r="A35" s="319" t="s">
        <v>10</v>
      </c>
      <c r="B35" s="317"/>
      <c r="C35" s="317"/>
      <c r="D35" s="317"/>
      <c r="E35" s="317"/>
      <c r="F35" s="317"/>
      <c r="G35" s="317"/>
      <c r="H35" s="317">
        <v>333997.41</v>
      </c>
      <c r="I35" s="317"/>
      <c r="J35" s="317"/>
      <c r="K35" s="317">
        <v>333997.41</v>
      </c>
      <c r="L35"/>
      <c r="M35"/>
      <c r="N35"/>
      <c r="O35"/>
      <c r="P35"/>
      <c r="Q35"/>
      <c r="R35"/>
    </row>
    <row r="36" spans="1:18" ht="16.5">
      <c r="A36" s="319" t="s">
        <v>15</v>
      </c>
      <c r="B36" s="317"/>
      <c r="C36" s="317">
        <v>184040</v>
      </c>
      <c r="D36" s="317"/>
      <c r="E36" s="317"/>
      <c r="F36" s="317"/>
      <c r="G36" s="317"/>
      <c r="H36" s="317">
        <v>4134880</v>
      </c>
      <c r="I36" s="317"/>
      <c r="J36" s="317"/>
      <c r="K36" s="317">
        <v>4318920</v>
      </c>
      <c r="L36"/>
      <c r="M36"/>
      <c r="N36"/>
      <c r="O36"/>
      <c r="P36"/>
      <c r="Q36"/>
      <c r="R36"/>
    </row>
    <row r="37" spans="1:18" ht="16.5">
      <c r="A37" s="319" t="s">
        <v>16</v>
      </c>
      <c r="B37" s="317"/>
      <c r="C37" s="317">
        <v>258102.26</v>
      </c>
      <c r="D37" s="317"/>
      <c r="E37" s="317"/>
      <c r="F37" s="317"/>
      <c r="G37" s="317"/>
      <c r="H37" s="317">
        <v>2298300</v>
      </c>
      <c r="I37" s="317"/>
      <c r="J37" s="317"/>
      <c r="K37" s="317">
        <v>2556402.26</v>
      </c>
      <c r="L37"/>
      <c r="M37"/>
      <c r="N37"/>
      <c r="O37"/>
      <c r="P37"/>
      <c r="Q37"/>
      <c r="R37"/>
    </row>
    <row r="38" spans="1:18" ht="16.5">
      <c r="A38" s="319" t="s">
        <v>11</v>
      </c>
      <c r="B38" s="317"/>
      <c r="C38" s="317">
        <v>58990</v>
      </c>
      <c r="D38" s="317"/>
      <c r="E38" s="317"/>
      <c r="F38" s="317"/>
      <c r="G38" s="317"/>
      <c r="H38" s="317">
        <v>1519840</v>
      </c>
      <c r="I38" s="317"/>
      <c r="J38" s="317"/>
      <c r="K38" s="317">
        <v>1578830</v>
      </c>
      <c r="L38"/>
      <c r="M38"/>
      <c r="N38"/>
      <c r="O38"/>
      <c r="P38"/>
      <c r="Q38"/>
      <c r="R38"/>
    </row>
    <row r="39" spans="1:18" ht="16.5">
      <c r="A39" s="319" t="s">
        <v>7</v>
      </c>
      <c r="B39" s="317"/>
      <c r="C39" s="317">
        <v>593960</v>
      </c>
      <c r="D39" s="317"/>
      <c r="E39" s="317">
        <v>311466.67</v>
      </c>
      <c r="F39" s="317"/>
      <c r="G39" s="317"/>
      <c r="H39" s="317">
        <v>2628000</v>
      </c>
      <c r="I39" s="317"/>
      <c r="J39" s="317"/>
      <c r="K39" s="317">
        <v>3533426.67</v>
      </c>
      <c r="L39"/>
      <c r="M39"/>
      <c r="N39"/>
      <c r="O39"/>
      <c r="P39"/>
      <c r="Q39"/>
      <c r="R39"/>
    </row>
    <row r="40" spans="1:18" ht="16.5">
      <c r="A40" s="319" t="s">
        <v>56</v>
      </c>
      <c r="B40" s="317"/>
      <c r="C40" s="317"/>
      <c r="D40" s="317"/>
      <c r="E40" s="317"/>
      <c r="F40" s="317"/>
      <c r="G40" s="317"/>
      <c r="H40" s="317">
        <v>128340</v>
      </c>
      <c r="I40" s="317"/>
      <c r="J40" s="317"/>
      <c r="K40" s="317">
        <v>128340</v>
      </c>
      <c r="L40"/>
      <c r="M40"/>
      <c r="N40"/>
      <c r="O40"/>
      <c r="P40"/>
      <c r="Q40"/>
      <c r="R40"/>
    </row>
    <row r="41" spans="1:18" ht="16.5">
      <c r="A41" s="319" t="s">
        <v>88</v>
      </c>
      <c r="B41" s="317"/>
      <c r="C41" s="317"/>
      <c r="D41" s="317"/>
      <c r="E41" s="317"/>
      <c r="F41" s="317"/>
      <c r="G41" s="317"/>
      <c r="H41" s="317">
        <v>150830</v>
      </c>
      <c r="I41" s="317"/>
      <c r="J41" s="317"/>
      <c r="K41" s="317">
        <v>150830</v>
      </c>
      <c r="L41"/>
      <c r="M41"/>
      <c r="N41"/>
      <c r="O41"/>
      <c r="P41"/>
      <c r="Q41"/>
      <c r="R41"/>
    </row>
    <row r="42" spans="1:18" ht="16.5">
      <c r="A42" s="319" t="s">
        <v>89</v>
      </c>
      <c r="B42" s="317"/>
      <c r="C42" s="317">
        <v>164690</v>
      </c>
      <c r="D42" s="317"/>
      <c r="E42" s="317"/>
      <c r="F42" s="317"/>
      <c r="G42" s="317"/>
      <c r="H42" s="317">
        <v>672440</v>
      </c>
      <c r="I42" s="317"/>
      <c r="J42" s="317"/>
      <c r="K42" s="317">
        <v>837130</v>
      </c>
      <c r="L42"/>
      <c r="M42"/>
      <c r="N42"/>
      <c r="O42"/>
      <c r="P42"/>
      <c r="Q42"/>
      <c r="R42"/>
    </row>
    <row r="43" spans="1:18" ht="16.5">
      <c r="A43" s="319" t="s">
        <v>87</v>
      </c>
      <c r="B43" s="317"/>
      <c r="C43" s="317">
        <v>22980</v>
      </c>
      <c r="D43" s="317"/>
      <c r="E43" s="317"/>
      <c r="F43" s="317"/>
      <c r="G43" s="317"/>
      <c r="H43" s="317">
        <v>26900</v>
      </c>
      <c r="I43" s="317"/>
      <c r="J43" s="317"/>
      <c r="K43" s="317">
        <v>49880</v>
      </c>
      <c r="L43"/>
      <c r="M43"/>
      <c r="N43"/>
      <c r="O43"/>
      <c r="P43"/>
      <c r="Q43"/>
      <c r="R43"/>
    </row>
    <row r="44" spans="1:18" ht="16.5">
      <c r="A44" s="316" t="s">
        <v>21</v>
      </c>
      <c r="B44" s="317">
        <v>103575</v>
      </c>
      <c r="C44" s="317">
        <v>2149362.26</v>
      </c>
      <c r="D44" s="317">
        <v>22068</v>
      </c>
      <c r="E44" s="317">
        <v>313666.67</v>
      </c>
      <c r="F44" s="317">
        <v>75860.1</v>
      </c>
      <c r="G44" s="317">
        <v>5759.35</v>
      </c>
      <c r="H44" s="317">
        <v>17056717.41</v>
      </c>
      <c r="I44" s="317">
        <v>61141200</v>
      </c>
      <c r="J44" s="317">
        <v>6403678.77</v>
      </c>
      <c r="K44" s="317">
        <v>87271887.56</v>
      </c>
      <c r="L44"/>
      <c r="M44"/>
      <c r="N44"/>
      <c r="O44"/>
      <c r="P44"/>
      <c r="Q44"/>
      <c r="R44"/>
    </row>
    <row r="45" spans="1:18" ht="16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6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6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6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6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6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6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6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6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6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6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6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6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6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6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6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6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6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6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6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6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6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6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6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6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6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6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6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6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6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6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6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6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6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6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6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6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6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6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6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6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6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6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6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6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6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6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6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6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6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6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6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6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6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6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6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6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6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6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6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6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6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6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6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6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6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6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6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6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6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6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6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6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6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6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6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6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6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6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6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6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6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6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6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6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6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6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6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6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7" ht="16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6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6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6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3" ht="16.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6.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6.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6.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6.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6.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6.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6.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6.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6.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6.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6.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6.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6.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6.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6.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6.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6.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6.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6.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6.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6.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6.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6.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6.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6.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6.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6.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6.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6.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6.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6.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6.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6.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6.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6.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6.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6.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6.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6.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6.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6.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6.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6.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6.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6.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6.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6.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6.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6.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6.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6.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6.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6.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6.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6.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6.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6.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6.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6.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6.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6.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6.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6.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6.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6.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6.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6.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6.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6.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6.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6.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6.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6.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6.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6.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6.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6.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6.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6.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6.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6.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6.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6.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6.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6.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6.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6.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6.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6.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6.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6.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6.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6.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6.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6.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6.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6.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6.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6.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6.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6.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6.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6.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6.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6.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6.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6.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6.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6.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6.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6.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6.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6.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6.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6.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6.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6.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6.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6.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6.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6.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6.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6.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6.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6.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6.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6.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6.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6.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6.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6.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6.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6.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6.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6.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6.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6.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6.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6.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6.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6.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6.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6.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6.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6.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6.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6.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6.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6.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6.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6.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6.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6.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6.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6.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6.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6.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6.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6.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6.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6.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6.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6.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6.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6.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6.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6.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6.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6.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6.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6.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6.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6.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6.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6.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6.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6.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6.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6.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6.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6.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6.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6.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6.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6.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6.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6.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6.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6.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6.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6.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6.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6.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6.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6.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6.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6.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6.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6.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6.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6.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6.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6.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6.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6.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6.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6.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6.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6.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6.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6.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6.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6.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6.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6.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6.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6.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6.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6.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6.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6.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6.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6.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6.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6.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6.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6.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6.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6.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6.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6.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6.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6.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6.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6.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6.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6.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6.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6.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6.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6.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6.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6.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6.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6.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6.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6.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6.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6.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6.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6.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6.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6.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6.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6.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6.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6.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6.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6.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6.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6.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6.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6.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6.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6.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6.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6.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6.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6.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6.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6.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6.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6.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6.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6.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6.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6.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6.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6.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6.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6.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6.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6.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6.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6.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6.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6.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6.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6.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6.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6.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6.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6.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6.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6.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6.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6.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6.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6.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6.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6.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6.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6.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6.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6.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6.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6.5">
      <c r="A445"/>
      <c r="B445"/>
      <c r="C445"/>
      <c r="D445"/>
      <c r="E445"/>
      <c r="F445"/>
      <c r="G445"/>
      <c r="H445"/>
      <c r="I445"/>
      <c r="J445"/>
      <c r="K445"/>
      <c r="L445"/>
      <c r="M445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80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3.7109375" style="15" bestFit="1" customWidth="1"/>
    <col min="2" max="2" width="7.8515625" style="15" bestFit="1" customWidth="1"/>
    <col min="3" max="3" width="14.57421875" style="15" customWidth="1"/>
    <col min="4" max="4" width="10.421875" style="15" customWidth="1"/>
    <col min="5" max="5" width="13.140625" style="15" customWidth="1"/>
    <col min="6" max="6" width="21.421875" style="15" customWidth="1"/>
    <col min="7" max="7" width="15.28125" style="15" customWidth="1"/>
    <col min="8" max="8" width="13.7109375" style="15" customWidth="1"/>
    <col min="9" max="9" width="8.7109375" style="15" customWidth="1"/>
    <col min="10" max="10" width="7.421875" style="15" bestFit="1" customWidth="1"/>
    <col min="11" max="16384" width="9.00390625" style="15" customWidth="1"/>
  </cols>
  <sheetData>
    <row r="1" spans="1:9" ht="29.25">
      <c r="A1" s="411" t="s">
        <v>214</v>
      </c>
      <c r="B1" s="411"/>
      <c r="C1" s="411"/>
      <c r="D1" s="411"/>
      <c r="E1" s="411"/>
      <c r="F1" s="411"/>
      <c r="G1" s="411"/>
      <c r="H1" s="411"/>
      <c r="I1" s="411"/>
    </row>
    <row r="2" spans="1:9" s="63" customFormat="1" ht="29.25">
      <c r="A2" s="411" t="s">
        <v>213</v>
      </c>
      <c r="B2" s="411"/>
      <c r="C2" s="411"/>
      <c r="D2" s="411"/>
      <c r="E2" s="411"/>
      <c r="F2" s="411"/>
      <c r="G2" s="411"/>
      <c r="H2" s="411"/>
      <c r="I2" s="411"/>
    </row>
    <row r="3" spans="1:9" ht="21">
      <c r="A3" s="15" t="s">
        <v>25</v>
      </c>
      <c r="B3" s="15" t="s">
        <v>26</v>
      </c>
      <c r="C3" s="15" t="s">
        <v>28</v>
      </c>
      <c r="D3" s="15" t="s">
        <v>29</v>
      </c>
      <c r="E3" s="15" t="s">
        <v>30</v>
      </c>
      <c r="F3" s="15" t="s">
        <v>31</v>
      </c>
      <c r="G3" s="15" t="s">
        <v>33</v>
      </c>
      <c r="H3" s="15" t="s">
        <v>32</v>
      </c>
      <c r="I3" s="15" t="s">
        <v>0</v>
      </c>
    </row>
    <row r="4" spans="1:9" s="122" customFormat="1" ht="21">
      <c r="A4" s="187" t="s">
        <v>128</v>
      </c>
      <c r="B4" s="185" t="s">
        <v>129</v>
      </c>
      <c r="C4" s="185" t="s">
        <v>7</v>
      </c>
      <c r="D4" s="185" t="s">
        <v>211</v>
      </c>
      <c r="E4" s="186">
        <v>28930</v>
      </c>
      <c r="F4" s="185" t="s">
        <v>130</v>
      </c>
      <c r="G4" s="185" t="s">
        <v>129</v>
      </c>
      <c r="H4" s="185" t="s">
        <v>129</v>
      </c>
      <c r="I4" s="185">
        <v>10</v>
      </c>
    </row>
    <row r="5" spans="1:9" s="122" customFormat="1" ht="21">
      <c r="A5" s="111" t="s">
        <v>142</v>
      </c>
      <c r="B5" s="122" t="s">
        <v>129</v>
      </c>
      <c r="C5" s="122" t="s">
        <v>7</v>
      </c>
      <c r="D5" s="122" t="s">
        <v>239</v>
      </c>
      <c r="E5" s="114">
        <v>48970</v>
      </c>
      <c r="F5" s="122" t="s">
        <v>61</v>
      </c>
      <c r="G5" s="122" t="s">
        <v>129</v>
      </c>
      <c r="H5" s="122" t="s">
        <v>129</v>
      </c>
      <c r="I5" s="305">
        <v>10</v>
      </c>
    </row>
    <row r="6" spans="1:9" s="122" customFormat="1" ht="21">
      <c r="A6" s="111" t="s">
        <v>141</v>
      </c>
      <c r="B6" s="122" t="s">
        <v>129</v>
      </c>
      <c r="C6" s="122" t="s">
        <v>7</v>
      </c>
      <c r="D6" s="305" t="s">
        <v>240</v>
      </c>
      <c r="E6" s="306">
        <v>34880</v>
      </c>
      <c r="F6" s="122" t="s">
        <v>62</v>
      </c>
      <c r="G6" s="122" t="s">
        <v>129</v>
      </c>
      <c r="H6" s="122" t="s">
        <v>129</v>
      </c>
      <c r="I6" s="305">
        <v>10</v>
      </c>
    </row>
    <row r="7" spans="1:9" s="122" customFormat="1" ht="21">
      <c r="A7" s="111" t="s">
        <v>141</v>
      </c>
      <c r="B7" s="122" t="s">
        <v>129</v>
      </c>
      <c r="C7" s="122" t="s">
        <v>7</v>
      </c>
      <c r="D7" s="158" t="s">
        <v>241</v>
      </c>
      <c r="E7" s="132">
        <v>15102</v>
      </c>
      <c r="F7" s="122" t="s">
        <v>62</v>
      </c>
      <c r="G7" s="122" t="s">
        <v>129</v>
      </c>
      <c r="H7" s="122" t="s">
        <v>129</v>
      </c>
      <c r="I7" s="158">
        <v>10</v>
      </c>
    </row>
    <row r="8" spans="1:9" s="122" customFormat="1" ht="21">
      <c r="A8" s="111" t="s">
        <v>141</v>
      </c>
      <c r="B8" s="122" t="s">
        <v>129</v>
      </c>
      <c r="C8" s="122" t="s">
        <v>7</v>
      </c>
      <c r="D8" s="305" t="s">
        <v>242</v>
      </c>
      <c r="E8" s="306">
        <v>260</v>
      </c>
      <c r="F8" s="122" t="s">
        <v>62</v>
      </c>
      <c r="G8" s="122" t="s">
        <v>129</v>
      </c>
      <c r="H8" s="122" t="s">
        <v>129</v>
      </c>
      <c r="I8" s="305">
        <v>10</v>
      </c>
    </row>
    <row r="9" spans="1:9" s="122" customFormat="1" ht="21">
      <c r="A9" s="111" t="s">
        <v>143</v>
      </c>
      <c r="B9" s="122" t="s">
        <v>129</v>
      </c>
      <c r="C9" s="122" t="s">
        <v>7</v>
      </c>
      <c r="D9" s="122" t="s">
        <v>275</v>
      </c>
      <c r="E9" s="114">
        <v>212169.13</v>
      </c>
      <c r="F9" s="122" t="s">
        <v>144</v>
      </c>
      <c r="G9" s="122" t="s">
        <v>129</v>
      </c>
      <c r="H9" s="122" t="s">
        <v>129</v>
      </c>
      <c r="I9" s="185">
        <v>10</v>
      </c>
    </row>
    <row r="10" spans="1:9" s="122" customFormat="1" ht="21">
      <c r="A10" s="111" t="s">
        <v>143</v>
      </c>
      <c r="B10" s="122" t="s">
        <v>129</v>
      </c>
      <c r="C10" s="122" t="s">
        <v>7</v>
      </c>
      <c r="D10" s="122" t="s">
        <v>275</v>
      </c>
      <c r="E10" s="114">
        <v>318253.69</v>
      </c>
      <c r="F10" s="122" t="s">
        <v>66</v>
      </c>
      <c r="G10" s="122" t="s">
        <v>129</v>
      </c>
      <c r="H10" s="122" t="s">
        <v>129</v>
      </c>
      <c r="I10" s="185">
        <v>10</v>
      </c>
    </row>
    <row r="11" spans="1:9" s="122" customFormat="1" ht="21">
      <c r="A11" s="111" t="s">
        <v>145</v>
      </c>
      <c r="B11" s="122" t="s">
        <v>129</v>
      </c>
      <c r="C11" s="122" t="s">
        <v>7</v>
      </c>
      <c r="D11" s="122" t="s">
        <v>276</v>
      </c>
      <c r="E11" s="114">
        <v>55828.57</v>
      </c>
      <c r="F11" s="122" t="s">
        <v>64</v>
      </c>
      <c r="G11" s="122" t="s">
        <v>129</v>
      </c>
      <c r="H11" s="122" t="s">
        <v>129</v>
      </c>
      <c r="I11" s="185">
        <v>10</v>
      </c>
    </row>
    <row r="12" spans="1:9" s="122" customFormat="1" ht="21">
      <c r="A12" s="368"/>
      <c r="B12" s="369"/>
      <c r="C12" s="369"/>
      <c r="D12" s="369"/>
      <c r="E12" s="370">
        <f>SUBTOTAL(109,E4:E11)</f>
        <v>714393.39</v>
      </c>
      <c r="F12" s="369"/>
      <c r="G12" s="369"/>
      <c r="H12" s="369"/>
      <c r="I12" s="369"/>
    </row>
    <row r="13" spans="1:9" s="28" customFormat="1" ht="21">
      <c r="A13" s="15"/>
      <c r="B13" s="15"/>
      <c r="C13" s="15"/>
      <c r="D13" s="15"/>
      <c r="E13" s="15"/>
      <c r="F13" s="15"/>
      <c r="G13" s="15"/>
      <c r="H13" s="15"/>
      <c r="I13" s="15"/>
    </row>
    <row r="14" spans="1:9" s="28" customFormat="1" ht="21">
      <c r="A14" s="15"/>
      <c r="B14" s="15"/>
      <c r="C14" s="15"/>
      <c r="D14" s="15"/>
      <c r="E14" s="15"/>
      <c r="F14" s="15"/>
      <c r="G14" s="15"/>
      <c r="H14" s="15"/>
      <c r="I14" s="15"/>
    </row>
    <row r="15" spans="1:9" s="28" customFormat="1" ht="21">
      <c r="A15" s="15"/>
      <c r="B15" s="15"/>
      <c r="C15" s="15"/>
      <c r="D15" s="15"/>
      <c r="E15" s="15"/>
      <c r="F15" s="15"/>
      <c r="G15" s="15"/>
      <c r="H15" s="15"/>
      <c r="I15" s="15"/>
    </row>
    <row r="16" spans="1:9" s="28" customFormat="1" ht="21">
      <c r="A16" s="122"/>
      <c r="B16" s="122"/>
      <c r="C16" s="122"/>
      <c r="D16" s="122"/>
      <c r="E16" s="122"/>
      <c r="F16" s="122"/>
      <c r="G16" s="122"/>
      <c r="H16" s="122"/>
      <c r="I16" s="122"/>
    </row>
    <row r="17" spans="1:9" s="28" customFormat="1" ht="21">
      <c r="A17" s="15"/>
      <c r="B17" s="15"/>
      <c r="C17" s="15"/>
      <c r="D17" s="15"/>
      <c r="E17" s="15"/>
      <c r="F17" s="15"/>
      <c r="G17" s="15"/>
      <c r="H17" s="15"/>
      <c r="I17" s="15"/>
    </row>
    <row r="18" spans="1:9" s="122" customFormat="1" ht="21">
      <c r="A18" s="15"/>
      <c r="B18" s="15"/>
      <c r="C18" s="15"/>
      <c r="D18" s="15"/>
      <c r="E18" s="15"/>
      <c r="F18" s="15"/>
      <c r="G18" s="15"/>
      <c r="H18" s="15"/>
      <c r="I18" s="15"/>
    </row>
    <row r="19" spans="1:9" s="28" customFormat="1" ht="21">
      <c r="A19" s="15"/>
      <c r="B19" s="15"/>
      <c r="C19" s="15"/>
      <c r="D19" s="15"/>
      <c r="E19" s="15"/>
      <c r="F19" s="15"/>
      <c r="G19" s="15"/>
      <c r="H19" s="15"/>
      <c r="I19" s="15"/>
    </row>
    <row r="20" spans="1:9" s="28" customFormat="1" ht="21">
      <c r="A20" s="15"/>
      <c r="B20" s="15"/>
      <c r="C20" s="15"/>
      <c r="D20" s="15"/>
      <c r="E20" s="15"/>
      <c r="F20" s="15"/>
      <c r="G20" s="15"/>
      <c r="H20" s="15"/>
      <c r="I20" s="15"/>
    </row>
    <row r="21" spans="1:9" s="28" customFormat="1" ht="21">
      <c r="A21" s="15"/>
      <c r="B21" s="15"/>
      <c r="C21" s="15"/>
      <c r="D21" s="15"/>
      <c r="E21" s="15"/>
      <c r="F21" s="15"/>
      <c r="G21" s="15"/>
      <c r="H21" s="15"/>
      <c r="I21" s="15"/>
    </row>
    <row r="22" spans="1:9" s="28" customFormat="1" ht="21">
      <c r="A22" s="15"/>
      <c r="B22" s="15"/>
      <c r="C22" s="15"/>
      <c r="D22" s="15"/>
      <c r="E22" s="15"/>
      <c r="F22" s="15"/>
      <c r="G22" s="15"/>
      <c r="H22" s="15"/>
      <c r="I22" s="15"/>
    </row>
    <row r="23" spans="1:9" s="28" customFormat="1" ht="21">
      <c r="A23" s="15"/>
      <c r="B23" s="15"/>
      <c r="C23" s="15"/>
      <c r="D23" s="15"/>
      <c r="E23" s="15"/>
      <c r="F23" s="15"/>
      <c r="G23" s="15"/>
      <c r="H23" s="15"/>
      <c r="I23" s="15"/>
    </row>
    <row r="24" spans="1:9" s="28" customFormat="1" ht="21">
      <c r="A24" s="15"/>
      <c r="B24" s="15"/>
      <c r="C24" s="15"/>
      <c r="D24" s="15"/>
      <c r="E24" s="15"/>
      <c r="F24" s="15"/>
      <c r="G24" s="15"/>
      <c r="H24" s="15"/>
      <c r="I24" s="15"/>
    </row>
    <row r="25" spans="1:9" s="28" customFormat="1" ht="21">
      <c r="A25" s="15"/>
      <c r="B25" s="15"/>
      <c r="C25" s="15"/>
      <c r="D25" s="15"/>
      <c r="E25" s="15"/>
      <c r="F25" s="15"/>
      <c r="G25" s="15"/>
      <c r="H25" s="15"/>
      <c r="I25" s="15"/>
    </row>
    <row r="26" spans="1:9" s="28" customFormat="1" ht="21">
      <c r="A26" s="15"/>
      <c r="B26" s="15"/>
      <c r="C26" s="15"/>
      <c r="D26" s="15"/>
      <c r="E26" s="15"/>
      <c r="F26" s="15"/>
      <c r="G26" s="15"/>
      <c r="H26" s="15"/>
      <c r="I26" s="15"/>
    </row>
    <row r="27" spans="1:9" s="28" customFormat="1" ht="21">
      <c r="A27" s="15"/>
      <c r="B27" s="15"/>
      <c r="C27" s="15"/>
      <c r="D27" s="15"/>
      <c r="E27" s="15"/>
      <c r="F27" s="15"/>
      <c r="G27" s="15"/>
      <c r="H27" s="15"/>
      <c r="I27" s="15"/>
    </row>
    <row r="28" spans="1:9" s="28" customFormat="1" ht="21">
      <c r="A28" s="15"/>
      <c r="B28" s="15"/>
      <c r="C28" s="15"/>
      <c r="D28" s="15"/>
      <c r="E28" s="15"/>
      <c r="F28" s="15"/>
      <c r="G28" s="15"/>
      <c r="H28" s="15"/>
      <c r="I28" s="15"/>
    </row>
    <row r="29" spans="1:9" s="28" customFormat="1" ht="21">
      <c r="A29" s="15"/>
      <c r="B29" s="15"/>
      <c r="C29" s="15"/>
      <c r="D29" s="15"/>
      <c r="E29" s="15"/>
      <c r="F29" s="15"/>
      <c r="G29" s="15"/>
      <c r="H29" s="15"/>
      <c r="I29" s="15"/>
    </row>
    <row r="30" spans="1:9" s="28" customFormat="1" ht="21">
      <c r="A30" s="15"/>
      <c r="B30" s="15"/>
      <c r="C30" s="15"/>
      <c r="D30" s="15"/>
      <c r="E30" s="15"/>
      <c r="F30" s="15"/>
      <c r="G30" s="15"/>
      <c r="H30" s="15"/>
      <c r="I30" s="15"/>
    </row>
    <row r="31" spans="1:9" s="28" customFormat="1" ht="21">
      <c r="A31" s="15"/>
      <c r="B31" s="15"/>
      <c r="C31" s="15"/>
      <c r="D31" s="15"/>
      <c r="E31" s="15"/>
      <c r="F31" s="15"/>
      <c r="G31" s="15"/>
      <c r="H31" s="15"/>
      <c r="I31" s="15"/>
    </row>
    <row r="32" spans="1:9" s="63" customFormat="1" ht="21">
      <c r="A32" s="15"/>
      <c r="B32" s="15"/>
      <c r="C32" s="15"/>
      <c r="D32" s="15"/>
      <c r="E32" s="15"/>
      <c r="F32" s="15"/>
      <c r="G32" s="15"/>
      <c r="H32" s="15"/>
      <c r="I32" s="15"/>
    </row>
    <row r="33" spans="1:9" s="63" customFormat="1" ht="21">
      <c r="A33" s="15"/>
      <c r="B33" s="15"/>
      <c r="C33" s="15"/>
      <c r="D33" s="15"/>
      <c r="E33" s="15"/>
      <c r="F33" s="15"/>
      <c r="G33" s="15"/>
      <c r="H33" s="15"/>
      <c r="I33" s="15"/>
    </row>
    <row r="34" spans="1:9" s="63" customFormat="1" ht="21">
      <c r="A34" s="15"/>
      <c r="B34" s="15"/>
      <c r="C34" s="15"/>
      <c r="D34" s="15"/>
      <c r="E34" s="15"/>
      <c r="F34" s="15"/>
      <c r="G34" s="15"/>
      <c r="H34" s="15"/>
      <c r="I34" s="15"/>
    </row>
    <row r="35" spans="1:9" s="63" customFormat="1" ht="21">
      <c r="A35" s="15"/>
      <c r="B35" s="15"/>
      <c r="C35" s="15"/>
      <c r="D35" s="15"/>
      <c r="E35" s="15"/>
      <c r="F35" s="15"/>
      <c r="G35" s="15"/>
      <c r="H35" s="15"/>
      <c r="I35" s="15"/>
    </row>
    <row r="36" spans="1:9" s="63" customFormat="1" ht="21">
      <c r="A36" s="15"/>
      <c r="B36" s="15"/>
      <c r="C36" s="15"/>
      <c r="D36" s="15"/>
      <c r="E36" s="15"/>
      <c r="F36" s="15"/>
      <c r="G36" s="15"/>
      <c r="H36" s="15"/>
      <c r="I36" s="15"/>
    </row>
    <row r="37" spans="1:9" s="63" customFormat="1" ht="21">
      <c r="A37" s="15"/>
      <c r="B37" s="15"/>
      <c r="C37" s="15"/>
      <c r="D37" s="15"/>
      <c r="E37" s="15"/>
      <c r="F37" s="15"/>
      <c r="G37" s="15"/>
      <c r="H37" s="15"/>
      <c r="I37" s="15"/>
    </row>
    <row r="38" spans="1:9" s="63" customFormat="1" ht="21">
      <c r="A38" s="15"/>
      <c r="B38" s="15"/>
      <c r="C38" s="15"/>
      <c r="D38" s="15"/>
      <c r="E38" s="15"/>
      <c r="F38" s="15"/>
      <c r="G38" s="15"/>
      <c r="H38" s="15"/>
      <c r="I38" s="15"/>
    </row>
    <row r="39" spans="1:9" s="63" customFormat="1" ht="21">
      <c r="A39" s="15"/>
      <c r="B39" s="15"/>
      <c r="C39" s="15"/>
      <c r="D39" s="15"/>
      <c r="E39" s="15"/>
      <c r="F39" s="15"/>
      <c r="G39" s="15"/>
      <c r="H39" s="15"/>
      <c r="I39" s="15"/>
    </row>
    <row r="40" spans="1:9" s="63" customFormat="1" ht="21">
      <c r="A40" s="15"/>
      <c r="B40" s="15"/>
      <c r="C40" s="15"/>
      <c r="D40" s="15"/>
      <c r="E40" s="15"/>
      <c r="F40" s="15"/>
      <c r="G40" s="15"/>
      <c r="H40" s="15"/>
      <c r="I40" s="15"/>
    </row>
    <row r="41" spans="1:9" s="63" customFormat="1" ht="21">
      <c r="A41" s="15"/>
      <c r="B41" s="15"/>
      <c r="C41" s="15"/>
      <c r="D41" s="15"/>
      <c r="E41" s="15"/>
      <c r="F41" s="15"/>
      <c r="G41" s="15"/>
      <c r="H41" s="15"/>
      <c r="I41" s="15"/>
    </row>
    <row r="42" spans="1:9" s="63" customFormat="1" ht="21">
      <c r="A42" s="15"/>
      <c r="B42" s="15"/>
      <c r="C42" s="15"/>
      <c r="D42" s="15"/>
      <c r="E42" s="15"/>
      <c r="F42" s="15"/>
      <c r="G42" s="15"/>
      <c r="H42" s="15"/>
      <c r="I42" s="15"/>
    </row>
    <row r="43" spans="1:9" s="63" customFormat="1" ht="21">
      <c r="A43" s="15"/>
      <c r="B43" s="15"/>
      <c r="C43" s="15"/>
      <c r="D43" s="15"/>
      <c r="E43" s="15"/>
      <c r="F43" s="15"/>
      <c r="G43" s="15"/>
      <c r="H43" s="15"/>
      <c r="I43" s="15"/>
    </row>
    <row r="44" spans="1:9" s="63" customFormat="1" ht="21">
      <c r="A44" s="15"/>
      <c r="B44" s="15"/>
      <c r="C44" s="15"/>
      <c r="D44" s="15"/>
      <c r="E44" s="15"/>
      <c r="F44" s="15"/>
      <c r="G44" s="15"/>
      <c r="H44" s="15"/>
      <c r="I44" s="15"/>
    </row>
    <row r="45" spans="1:9" s="63" customFormat="1" ht="21">
      <c r="A45" s="15"/>
      <c r="B45" s="15"/>
      <c r="C45" s="15"/>
      <c r="D45" s="15"/>
      <c r="E45" s="15"/>
      <c r="F45" s="15"/>
      <c r="G45" s="15"/>
      <c r="H45" s="15"/>
      <c r="I45" s="15"/>
    </row>
    <row r="46" spans="1:9" s="63" customFormat="1" ht="21">
      <c r="A46" s="15"/>
      <c r="B46" s="15"/>
      <c r="C46" s="15"/>
      <c r="D46" s="15"/>
      <c r="E46" s="15"/>
      <c r="F46" s="15"/>
      <c r="G46" s="15"/>
      <c r="H46" s="15"/>
      <c r="I46" s="15"/>
    </row>
    <row r="47" spans="1:9" s="63" customFormat="1" ht="21">
      <c r="A47" s="15"/>
      <c r="B47" s="15"/>
      <c r="C47" s="15"/>
      <c r="D47" s="15"/>
      <c r="E47" s="15"/>
      <c r="F47" s="15"/>
      <c r="G47" s="15"/>
      <c r="H47" s="15"/>
      <c r="I47" s="15"/>
    </row>
    <row r="48" spans="1:9" s="63" customFormat="1" ht="21">
      <c r="A48" s="15"/>
      <c r="B48" s="15"/>
      <c r="C48" s="15"/>
      <c r="D48" s="15"/>
      <c r="E48" s="15"/>
      <c r="F48" s="15"/>
      <c r="G48" s="15"/>
      <c r="H48" s="15"/>
      <c r="I48" s="15"/>
    </row>
    <row r="49" spans="1:9" s="63" customFormat="1" ht="21">
      <c r="A49" s="15"/>
      <c r="B49" s="15"/>
      <c r="C49" s="15"/>
      <c r="D49" s="15"/>
      <c r="E49" s="15"/>
      <c r="F49" s="15"/>
      <c r="G49" s="15"/>
      <c r="H49" s="15"/>
      <c r="I49" s="15"/>
    </row>
    <row r="50" spans="1:9" s="63" customFormat="1" ht="21">
      <c r="A50" s="15"/>
      <c r="B50" s="15"/>
      <c r="C50" s="15"/>
      <c r="D50" s="15"/>
      <c r="E50" s="15"/>
      <c r="F50" s="15"/>
      <c r="G50" s="15"/>
      <c r="H50" s="15"/>
      <c r="I50" s="15"/>
    </row>
    <row r="51" spans="1:9" s="63" customFormat="1" ht="21">
      <c r="A51" s="15"/>
      <c r="B51" s="15"/>
      <c r="C51" s="15"/>
      <c r="D51" s="15"/>
      <c r="E51" s="15"/>
      <c r="F51" s="15"/>
      <c r="G51" s="15"/>
      <c r="H51" s="15"/>
      <c r="I51" s="15"/>
    </row>
    <row r="52" spans="1:9" s="63" customFormat="1" ht="21">
      <c r="A52" s="15"/>
      <c r="B52" s="15"/>
      <c r="C52" s="15"/>
      <c r="D52" s="15"/>
      <c r="E52" s="15"/>
      <c r="F52" s="15"/>
      <c r="G52" s="15"/>
      <c r="H52" s="15"/>
      <c r="I52" s="15"/>
    </row>
    <row r="53" spans="1:9" s="63" customFormat="1" ht="21">
      <c r="A53" s="15"/>
      <c r="B53" s="15"/>
      <c r="C53" s="15"/>
      <c r="D53" s="15"/>
      <c r="E53" s="15"/>
      <c r="F53" s="15"/>
      <c r="G53" s="15"/>
      <c r="H53" s="15"/>
      <c r="I53" s="15"/>
    </row>
    <row r="54" spans="1:9" s="63" customFormat="1" ht="21">
      <c r="A54" s="15"/>
      <c r="B54" s="15"/>
      <c r="C54" s="15"/>
      <c r="D54" s="15"/>
      <c r="E54" s="15"/>
      <c r="F54" s="15"/>
      <c r="G54" s="15"/>
      <c r="H54" s="15"/>
      <c r="I54" s="15"/>
    </row>
    <row r="55" spans="1:9" s="63" customFormat="1" ht="21">
      <c r="A55" s="15"/>
      <c r="B55" s="15"/>
      <c r="C55" s="15"/>
      <c r="D55" s="15"/>
      <c r="E55" s="15"/>
      <c r="F55" s="15"/>
      <c r="G55" s="15"/>
      <c r="H55" s="15"/>
      <c r="I55" s="15"/>
    </row>
    <row r="56" spans="1:9" s="63" customFormat="1" ht="21">
      <c r="A56" s="15"/>
      <c r="B56" s="15"/>
      <c r="C56" s="15"/>
      <c r="D56" s="15"/>
      <c r="E56" s="15"/>
      <c r="F56" s="15"/>
      <c r="G56" s="15"/>
      <c r="H56" s="15"/>
      <c r="I56" s="15"/>
    </row>
    <row r="57" spans="1:9" s="63" customFormat="1" ht="21">
      <c r="A57" s="15"/>
      <c r="B57" s="15"/>
      <c r="C57" s="15"/>
      <c r="D57" s="15"/>
      <c r="E57" s="15"/>
      <c r="F57" s="15"/>
      <c r="G57" s="15"/>
      <c r="H57" s="15"/>
      <c r="I57" s="15"/>
    </row>
    <row r="58" spans="1:9" s="63" customFormat="1" ht="21">
      <c r="A58" s="15"/>
      <c r="B58" s="15"/>
      <c r="C58" s="15"/>
      <c r="D58" s="15"/>
      <c r="E58" s="15"/>
      <c r="F58" s="15"/>
      <c r="G58" s="15"/>
      <c r="H58" s="15"/>
      <c r="I58" s="15"/>
    </row>
    <row r="59" spans="1:9" s="63" customFormat="1" ht="21">
      <c r="A59" s="15"/>
      <c r="B59" s="15"/>
      <c r="C59" s="15"/>
      <c r="D59" s="15"/>
      <c r="E59" s="15"/>
      <c r="F59" s="15"/>
      <c r="G59" s="15"/>
      <c r="H59" s="15"/>
      <c r="I59" s="15"/>
    </row>
    <row r="60" spans="1:9" s="63" customFormat="1" ht="21">
      <c r="A60" s="15"/>
      <c r="B60" s="15"/>
      <c r="C60" s="15"/>
      <c r="D60" s="15"/>
      <c r="E60" s="15"/>
      <c r="F60" s="15"/>
      <c r="G60" s="15"/>
      <c r="H60" s="15"/>
      <c r="I60" s="15"/>
    </row>
    <row r="61" spans="1:9" s="66" customFormat="1" ht="21">
      <c r="A61" s="15"/>
      <c r="B61" s="15"/>
      <c r="C61" s="15"/>
      <c r="D61" s="15"/>
      <c r="E61" s="15"/>
      <c r="F61" s="15"/>
      <c r="G61" s="15"/>
      <c r="H61" s="15"/>
      <c r="I61" s="15"/>
    </row>
    <row r="62" spans="1:9" s="66" customFormat="1" ht="21">
      <c r="A62" s="15"/>
      <c r="B62" s="15"/>
      <c r="C62" s="15"/>
      <c r="D62" s="15"/>
      <c r="E62" s="15"/>
      <c r="F62" s="15"/>
      <c r="G62" s="15"/>
      <c r="H62" s="15"/>
      <c r="I62" s="15"/>
    </row>
    <row r="63" spans="1:9" s="66" customFormat="1" ht="21">
      <c r="A63" s="15"/>
      <c r="B63" s="15"/>
      <c r="C63" s="15"/>
      <c r="D63" s="15"/>
      <c r="E63" s="15"/>
      <c r="F63" s="15"/>
      <c r="G63" s="15"/>
      <c r="H63" s="15"/>
      <c r="I63" s="15"/>
    </row>
    <row r="64" spans="1:9" s="66" customFormat="1" ht="21">
      <c r="A64" s="15"/>
      <c r="B64" s="15"/>
      <c r="C64" s="15"/>
      <c r="D64" s="15"/>
      <c r="E64" s="15"/>
      <c r="F64" s="15"/>
      <c r="G64" s="15"/>
      <c r="H64" s="15"/>
      <c r="I64" s="15"/>
    </row>
    <row r="65" spans="1:9" s="66" customFormat="1" ht="21">
      <c r="A65" s="15"/>
      <c r="B65" s="15"/>
      <c r="C65" s="15"/>
      <c r="D65" s="15"/>
      <c r="E65" s="15"/>
      <c r="F65" s="15"/>
      <c r="G65" s="15"/>
      <c r="H65" s="15"/>
      <c r="I65" s="15"/>
    </row>
    <row r="66" spans="1:9" s="66" customFormat="1" ht="21">
      <c r="A66" s="15"/>
      <c r="B66" s="15"/>
      <c r="C66" s="15"/>
      <c r="D66" s="15"/>
      <c r="E66" s="15"/>
      <c r="F66" s="15"/>
      <c r="G66" s="15"/>
      <c r="H66" s="15"/>
      <c r="I66" s="15"/>
    </row>
    <row r="67" spans="1:9" s="66" customFormat="1" ht="21">
      <c r="A67" s="15"/>
      <c r="B67" s="15"/>
      <c r="C67" s="15"/>
      <c r="D67" s="15"/>
      <c r="E67" s="15"/>
      <c r="F67" s="15"/>
      <c r="G67" s="15"/>
      <c r="H67" s="15"/>
      <c r="I67" s="15"/>
    </row>
    <row r="68" spans="1:9" s="66" customFormat="1" ht="21">
      <c r="A68" s="15"/>
      <c r="B68" s="15"/>
      <c r="C68" s="15"/>
      <c r="D68" s="15"/>
      <c r="E68" s="15"/>
      <c r="F68" s="15"/>
      <c r="G68" s="15"/>
      <c r="H68" s="15"/>
      <c r="I68" s="15"/>
    </row>
    <row r="69" spans="1:9" s="66" customFormat="1" ht="21">
      <c r="A69" s="15"/>
      <c r="B69" s="15"/>
      <c r="C69" s="15"/>
      <c r="D69" s="15"/>
      <c r="E69" s="15"/>
      <c r="F69" s="15"/>
      <c r="G69" s="15"/>
      <c r="H69" s="15"/>
      <c r="I69" s="15"/>
    </row>
    <row r="70" spans="1:9" s="66" customFormat="1" ht="21">
      <c r="A70" s="15"/>
      <c r="B70" s="15"/>
      <c r="C70" s="15"/>
      <c r="D70" s="15"/>
      <c r="E70" s="15"/>
      <c r="F70" s="15"/>
      <c r="G70" s="15"/>
      <c r="H70" s="15"/>
      <c r="I70" s="15"/>
    </row>
    <row r="71" spans="1:9" s="66" customFormat="1" ht="21">
      <c r="A71" s="15"/>
      <c r="B71" s="15"/>
      <c r="C71" s="15"/>
      <c r="D71" s="15"/>
      <c r="E71" s="15"/>
      <c r="F71" s="15"/>
      <c r="G71" s="15"/>
      <c r="H71" s="15"/>
      <c r="I71" s="15"/>
    </row>
    <row r="72" spans="1:9" s="66" customFormat="1" ht="21">
      <c r="A72" s="15"/>
      <c r="B72" s="15"/>
      <c r="C72" s="15"/>
      <c r="D72" s="15"/>
      <c r="E72" s="15"/>
      <c r="F72" s="15"/>
      <c r="G72" s="15"/>
      <c r="H72" s="15"/>
      <c r="I72" s="15"/>
    </row>
    <row r="73" spans="1:9" s="66" customFormat="1" ht="21">
      <c r="A73" s="15"/>
      <c r="B73" s="15"/>
      <c r="C73" s="15"/>
      <c r="D73" s="15"/>
      <c r="E73" s="15"/>
      <c r="F73" s="15"/>
      <c r="G73" s="15"/>
      <c r="H73" s="15"/>
      <c r="I73" s="15"/>
    </row>
    <row r="74" spans="1:9" s="66" customFormat="1" ht="21">
      <c r="A74" s="15"/>
      <c r="B74" s="15"/>
      <c r="C74" s="15"/>
      <c r="D74" s="15"/>
      <c r="E74" s="15"/>
      <c r="F74" s="15"/>
      <c r="G74" s="15"/>
      <c r="H74" s="15"/>
      <c r="I74" s="15"/>
    </row>
    <row r="75" spans="1:9" s="66" customFormat="1" ht="21">
      <c r="A75" s="15"/>
      <c r="B75" s="15"/>
      <c r="C75" s="15"/>
      <c r="D75" s="15"/>
      <c r="E75" s="15"/>
      <c r="F75" s="15"/>
      <c r="G75" s="15"/>
      <c r="H75" s="15"/>
      <c r="I75" s="15"/>
    </row>
    <row r="76" spans="1:9" s="66" customFormat="1" ht="21">
      <c r="A76" s="15"/>
      <c r="B76" s="15"/>
      <c r="C76" s="15"/>
      <c r="D76" s="15"/>
      <c r="E76" s="15"/>
      <c r="F76" s="15"/>
      <c r="G76" s="15"/>
      <c r="H76" s="15"/>
      <c r="I76" s="15"/>
    </row>
    <row r="77" spans="1:9" s="66" customFormat="1" ht="21">
      <c r="A77" s="15"/>
      <c r="B77" s="15"/>
      <c r="C77" s="15"/>
      <c r="D77" s="15"/>
      <c r="E77" s="15"/>
      <c r="F77" s="15"/>
      <c r="G77" s="15"/>
      <c r="H77" s="15"/>
      <c r="I77" s="15"/>
    </row>
    <row r="78" spans="1:9" s="66" customFormat="1" ht="21">
      <c r="A78" s="15"/>
      <c r="B78" s="15"/>
      <c r="C78" s="15"/>
      <c r="D78" s="15"/>
      <c r="E78" s="15"/>
      <c r="F78" s="15"/>
      <c r="G78" s="15"/>
      <c r="H78" s="15"/>
      <c r="I78" s="15"/>
    </row>
    <row r="79" spans="1:9" s="66" customFormat="1" ht="21">
      <c r="A79" s="15"/>
      <c r="B79" s="15"/>
      <c r="C79" s="15"/>
      <c r="D79" s="15"/>
      <c r="E79" s="15"/>
      <c r="F79" s="15"/>
      <c r="G79" s="15"/>
      <c r="H79" s="15"/>
      <c r="I79" s="15"/>
    </row>
    <row r="80" spans="1:9" s="66" customFormat="1" ht="21">
      <c r="A80" s="15"/>
      <c r="B80" s="15"/>
      <c r="C80" s="15"/>
      <c r="D80" s="15"/>
      <c r="E80" s="15"/>
      <c r="F80" s="15"/>
      <c r="G80" s="15"/>
      <c r="H80" s="15"/>
      <c r="I80" s="15"/>
    </row>
    <row r="81" spans="1:9" s="66" customFormat="1" ht="21">
      <c r="A81" s="15"/>
      <c r="B81" s="15"/>
      <c r="C81" s="15"/>
      <c r="D81" s="15"/>
      <c r="E81" s="15"/>
      <c r="F81" s="15"/>
      <c r="G81" s="15"/>
      <c r="H81" s="15"/>
      <c r="I81" s="15"/>
    </row>
    <row r="82" spans="1:9" s="66" customFormat="1" ht="21">
      <c r="A82" s="15"/>
      <c r="B82" s="15"/>
      <c r="C82" s="15"/>
      <c r="D82" s="15"/>
      <c r="E82" s="15"/>
      <c r="F82" s="15"/>
      <c r="G82" s="15"/>
      <c r="H82" s="15"/>
      <c r="I82" s="15"/>
    </row>
    <row r="83" spans="1:9" s="66" customFormat="1" ht="21">
      <c r="A83" s="15"/>
      <c r="B83" s="15"/>
      <c r="C83" s="15"/>
      <c r="D83" s="15"/>
      <c r="E83" s="15"/>
      <c r="F83" s="15"/>
      <c r="G83" s="15"/>
      <c r="H83" s="15"/>
      <c r="I83" s="15"/>
    </row>
    <row r="84" spans="1:9" s="66" customFormat="1" ht="21">
      <c r="A84" s="15"/>
      <c r="B84" s="15"/>
      <c r="C84" s="15"/>
      <c r="D84" s="15"/>
      <c r="E84" s="15"/>
      <c r="F84" s="15"/>
      <c r="G84" s="15"/>
      <c r="H84" s="15"/>
      <c r="I84" s="15"/>
    </row>
    <row r="85" spans="1:9" s="66" customFormat="1" ht="21">
      <c r="A85" s="15"/>
      <c r="B85" s="15"/>
      <c r="C85" s="15"/>
      <c r="D85" s="15"/>
      <c r="E85" s="15"/>
      <c r="F85" s="15"/>
      <c r="G85" s="15"/>
      <c r="H85" s="15"/>
      <c r="I85" s="15"/>
    </row>
    <row r="86" spans="1:9" s="66" customFormat="1" ht="21">
      <c r="A86" s="15"/>
      <c r="B86" s="15"/>
      <c r="C86" s="15"/>
      <c r="D86" s="15"/>
      <c r="E86" s="15"/>
      <c r="F86" s="15"/>
      <c r="G86" s="15"/>
      <c r="H86" s="15"/>
      <c r="I86" s="15"/>
    </row>
    <row r="87" spans="1:9" s="66" customFormat="1" ht="21">
      <c r="A87" s="15"/>
      <c r="B87" s="15"/>
      <c r="C87" s="15"/>
      <c r="D87" s="15"/>
      <c r="E87" s="15"/>
      <c r="F87" s="15"/>
      <c r="G87" s="15"/>
      <c r="H87" s="15"/>
      <c r="I87" s="15"/>
    </row>
    <row r="88" spans="1:9" s="66" customFormat="1" ht="21">
      <c r="A88" s="15"/>
      <c r="B88" s="15"/>
      <c r="C88" s="15"/>
      <c r="D88" s="15"/>
      <c r="E88" s="15"/>
      <c r="F88" s="15"/>
      <c r="G88" s="15"/>
      <c r="H88" s="15"/>
      <c r="I88" s="15"/>
    </row>
    <row r="89" spans="1:9" s="66" customFormat="1" ht="21">
      <c r="A89" s="15"/>
      <c r="B89" s="15"/>
      <c r="C89" s="15"/>
      <c r="D89" s="15"/>
      <c r="E89" s="15"/>
      <c r="F89" s="15"/>
      <c r="G89" s="15"/>
      <c r="H89" s="15"/>
      <c r="I89" s="15"/>
    </row>
    <row r="90" spans="1:9" s="66" customFormat="1" ht="21">
      <c r="A90" s="15"/>
      <c r="B90" s="15"/>
      <c r="C90" s="15"/>
      <c r="D90" s="15"/>
      <c r="E90" s="15"/>
      <c r="F90" s="15"/>
      <c r="G90" s="15"/>
      <c r="H90" s="15"/>
      <c r="I90" s="15"/>
    </row>
    <row r="91" spans="1:9" s="66" customFormat="1" ht="21">
      <c r="A91" s="15"/>
      <c r="B91" s="15"/>
      <c r="C91" s="15"/>
      <c r="D91" s="15"/>
      <c r="E91" s="15"/>
      <c r="F91" s="15"/>
      <c r="G91" s="15"/>
      <c r="H91" s="15"/>
      <c r="I91" s="15"/>
    </row>
    <row r="92" spans="1:9" s="84" customFormat="1" ht="21">
      <c r="A92" s="15"/>
      <c r="B92" s="15"/>
      <c r="C92" s="15"/>
      <c r="D92" s="15"/>
      <c r="E92" s="15"/>
      <c r="F92" s="15"/>
      <c r="G92" s="15"/>
      <c r="H92" s="15"/>
      <c r="I92" s="15"/>
    </row>
    <row r="93" spans="1:9" s="84" customFormat="1" ht="21">
      <c r="A93" s="15"/>
      <c r="B93" s="15"/>
      <c r="C93" s="15"/>
      <c r="D93" s="15"/>
      <c r="E93" s="15"/>
      <c r="F93" s="15"/>
      <c r="G93" s="15"/>
      <c r="H93" s="15"/>
      <c r="I93" s="15"/>
    </row>
    <row r="94" spans="1:9" s="84" customFormat="1" ht="21">
      <c r="A94" s="15"/>
      <c r="B94" s="15"/>
      <c r="C94" s="15"/>
      <c r="D94" s="15"/>
      <c r="E94" s="15"/>
      <c r="F94" s="15"/>
      <c r="G94" s="15"/>
      <c r="H94" s="15"/>
      <c r="I94" s="15"/>
    </row>
    <row r="95" spans="1:9" s="84" customFormat="1" ht="21">
      <c r="A95" s="15"/>
      <c r="B95" s="15"/>
      <c r="C95" s="15"/>
      <c r="D95" s="15"/>
      <c r="E95" s="15"/>
      <c r="F95" s="15"/>
      <c r="G95" s="15"/>
      <c r="H95" s="15"/>
      <c r="I95" s="15"/>
    </row>
    <row r="96" spans="1:9" s="84" customFormat="1" ht="21">
      <c r="A96" s="15"/>
      <c r="B96" s="15"/>
      <c r="C96" s="15"/>
      <c r="D96" s="15"/>
      <c r="E96" s="15"/>
      <c r="F96" s="15"/>
      <c r="G96" s="15"/>
      <c r="H96" s="15"/>
      <c r="I96" s="15"/>
    </row>
    <row r="97" spans="1:9" s="84" customFormat="1" ht="21">
      <c r="A97" s="15"/>
      <c r="B97" s="15"/>
      <c r="C97" s="15"/>
      <c r="D97" s="15"/>
      <c r="E97" s="15"/>
      <c r="F97" s="15"/>
      <c r="G97" s="15"/>
      <c r="H97" s="15"/>
      <c r="I97" s="15"/>
    </row>
    <row r="98" spans="1:9" s="84" customFormat="1" ht="21">
      <c r="A98" s="15"/>
      <c r="B98" s="15"/>
      <c r="C98" s="15"/>
      <c r="D98" s="15"/>
      <c r="E98" s="15"/>
      <c r="F98" s="15"/>
      <c r="G98" s="15"/>
      <c r="H98" s="15"/>
      <c r="I98" s="15"/>
    </row>
    <row r="99" spans="1:9" s="84" customFormat="1" ht="21">
      <c r="A99" s="15"/>
      <c r="B99" s="15"/>
      <c r="C99" s="15"/>
      <c r="D99" s="15"/>
      <c r="E99" s="15"/>
      <c r="F99" s="15"/>
      <c r="G99" s="15"/>
      <c r="H99" s="15"/>
      <c r="I99" s="15"/>
    </row>
    <row r="100" spans="1:9" s="84" customFormat="1" ht="2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s="84" customFormat="1" ht="2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s="84" customFormat="1" ht="2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s="84" customFormat="1" ht="2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s="84" customFormat="1" ht="2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s="84" customFormat="1" ht="2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s="84" customFormat="1" ht="2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s="84" customFormat="1" ht="2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s="84" customFormat="1" ht="2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s="84" customFormat="1" ht="2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s="84" customFormat="1" ht="2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s="84" customFormat="1" ht="2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s="84" customFormat="1" ht="2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s="84" customFormat="1" ht="2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s="84" customFormat="1" ht="2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s="84" customFormat="1" ht="2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s="84" customFormat="1" ht="2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s="84" customFormat="1" ht="2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s="85" customFormat="1" ht="2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s="85" customFormat="1" ht="21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s="85" customFormat="1" ht="21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s="85" customFormat="1" ht="21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s="85" customFormat="1" ht="21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s="85" customFormat="1" ht="21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s="85" customFormat="1" ht="21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s="85" customFormat="1" ht="21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s="85" customFormat="1" ht="21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s="85" customFormat="1" ht="21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s="85" customFormat="1" ht="21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s="85" customFormat="1" ht="21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s="85" customFormat="1" ht="21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s="85" customFormat="1" ht="21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s="85" customFormat="1" ht="21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s="85" customFormat="1" ht="21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s="85" customFormat="1" ht="21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s="85" customFormat="1" ht="21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s="85" customFormat="1" ht="21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s="85" customFormat="1" ht="21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s="85" customFormat="1" ht="21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s="85" customFormat="1" ht="21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s="85" customFormat="1" ht="21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s="88" customFormat="1" ht="21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s="88" customFormat="1" ht="21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s="88" customFormat="1" ht="21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s="88" customFormat="1" ht="21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s="88" customFormat="1" ht="21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s="88" customFormat="1" ht="21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s="88" customFormat="1" ht="21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s="88" customFormat="1" ht="21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s="88" customFormat="1" ht="21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s="88" customFormat="1" ht="21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s="88" customFormat="1" ht="21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s="88" customFormat="1" ht="21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s="88" customFormat="1" ht="21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s="88" customFormat="1" ht="21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s="88" customFormat="1" ht="21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s="89" customFormat="1" ht="21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s="89" customFormat="1" ht="21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s="89" customFormat="1" ht="21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s="89" customFormat="1" ht="21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s="89" customFormat="1" ht="21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s="89" customFormat="1" ht="21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s="89" customFormat="1" ht="21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s="89" customFormat="1" ht="21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s="89" customFormat="1" ht="21">
      <c r="A164" s="15"/>
      <c r="B164" s="15"/>
      <c r="C164" s="15"/>
      <c r="D164" s="15"/>
      <c r="E164" s="15"/>
      <c r="F164" s="15"/>
      <c r="G164" s="15"/>
      <c r="H164" s="15"/>
      <c r="I164" s="15"/>
    </row>
    <row r="165" spans="1:9" s="89" customFormat="1" ht="21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 s="89" customFormat="1" ht="21">
      <c r="A166" s="15"/>
      <c r="B166" s="15"/>
      <c r="C166" s="15"/>
      <c r="D166" s="15"/>
      <c r="E166" s="15"/>
      <c r="F166" s="15"/>
      <c r="G166" s="15"/>
      <c r="H166" s="15"/>
      <c r="I166" s="15"/>
    </row>
    <row r="167" spans="1:9" s="89" customFormat="1" ht="21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s="89" customFormat="1" ht="21">
      <c r="A168" s="15"/>
      <c r="B168" s="15"/>
      <c r="C168" s="15"/>
      <c r="D168" s="15"/>
      <c r="E168" s="15"/>
      <c r="F168" s="15"/>
      <c r="G168" s="15"/>
      <c r="H168" s="15"/>
      <c r="I168" s="15"/>
    </row>
    <row r="169" spans="1:9" s="89" customFormat="1" ht="21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 s="89" customFormat="1" ht="21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s="89" customFormat="1" ht="21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s="89" customFormat="1" ht="21">
      <c r="A172" s="15"/>
      <c r="B172" s="15"/>
      <c r="C172" s="15"/>
      <c r="D172" s="15"/>
      <c r="E172" s="15"/>
      <c r="F172" s="15"/>
      <c r="G172" s="15"/>
      <c r="H172" s="15"/>
      <c r="I172" s="15"/>
    </row>
    <row r="173" spans="1:9" s="89" customFormat="1" ht="21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s="91" customFormat="1" ht="21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s="91" customFormat="1" ht="21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s="91" customFormat="1" ht="21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s="91" customFormat="1" ht="21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 s="91" customFormat="1" ht="21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s="91" customFormat="1" ht="21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s="91" customFormat="1" ht="21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s="91" customFormat="1" ht="21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 s="91" customFormat="1" ht="21">
      <c r="A182" s="15"/>
      <c r="B182" s="15"/>
      <c r="C182" s="15"/>
      <c r="D182" s="15"/>
      <c r="E182" s="15"/>
      <c r="F182" s="15"/>
      <c r="G182" s="15"/>
      <c r="H182" s="15"/>
      <c r="I182" s="15"/>
    </row>
    <row r="183" spans="1:9" s="91" customFormat="1" ht="21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 s="91" customFormat="1" ht="21">
      <c r="A184" s="15"/>
      <c r="B184" s="15"/>
      <c r="C184" s="15"/>
      <c r="D184" s="15"/>
      <c r="E184" s="15"/>
      <c r="F184" s="15"/>
      <c r="G184" s="15"/>
      <c r="H184" s="15"/>
      <c r="I184" s="15"/>
    </row>
    <row r="185" spans="1:9" s="91" customFormat="1" ht="21">
      <c r="A185" s="15"/>
      <c r="B185" s="15"/>
      <c r="C185" s="15"/>
      <c r="D185" s="15"/>
      <c r="E185" s="15"/>
      <c r="F185" s="15"/>
      <c r="G185" s="15"/>
      <c r="H185" s="15"/>
      <c r="I185" s="15"/>
    </row>
    <row r="186" spans="1:9" s="91" customFormat="1" ht="21">
      <c r="A186" s="15"/>
      <c r="B186" s="15"/>
      <c r="C186" s="15"/>
      <c r="D186" s="15"/>
      <c r="E186" s="15"/>
      <c r="F186" s="15"/>
      <c r="G186" s="15"/>
      <c r="H186" s="15"/>
      <c r="I186" s="15"/>
    </row>
    <row r="187" spans="1:9" s="91" customFormat="1" ht="21">
      <c r="A187" s="15"/>
      <c r="B187" s="15"/>
      <c r="C187" s="15"/>
      <c r="D187" s="15"/>
      <c r="E187" s="15"/>
      <c r="F187" s="15"/>
      <c r="G187" s="15"/>
      <c r="H187" s="15"/>
      <c r="I187" s="15"/>
    </row>
    <row r="188" spans="1:9" s="91" customFormat="1" ht="21">
      <c r="A188" s="15"/>
      <c r="B188" s="15"/>
      <c r="C188" s="15"/>
      <c r="D188" s="15"/>
      <c r="E188" s="15"/>
      <c r="F188" s="15"/>
      <c r="G188" s="15"/>
      <c r="H188" s="15"/>
      <c r="I188" s="15"/>
    </row>
    <row r="189" spans="1:9" s="91" customFormat="1" ht="21">
      <c r="A189" s="15"/>
      <c r="B189" s="15"/>
      <c r="C189" s="15"/>
      <c r="D189" s="15"/>
      <c r="E189" s="15"/>
      <c r="F189" s="15"/>
      <c r="G189" s="15"/>
      <c r="H189" s="15"/>
      <c r="I189" s="15"/>
    </row>
    <row r="190" spans="1:9" s="91" customFormat="1" ht="21">
      <c r="A190" s="15"/>
      <c r="B190" s="15"/>
      <c r="C190" s="15"/>
      <c r="D190" s="15"/>
      <c r="E190" s="15"/>
      <c r="F190" s="15"/>
      <c r="G190" s="15"/>
      <c r="H190" s="15"/>
      <c r="I190" s="15"/>
    </row>
    <row r="191" spans="1:9" s="91" customFormat="1" ht="21">
      <c r="A191" s="15"/>
      <c r="B191" s="15"/>
      <c r="C191" s="15"/>
      <c r="D191" s="15"/>
      <c r="E191" s="15"/>
      <c r="F191" s="15"/>
      <c r="G191" s="15"/>
      <c r="H191" s="15"/>
      <c r="I191" s="15"/>
    </row>
    <row r="192" spans="1:9" s="91" customFormat="1" ht="21">
      <c r="A192" s="15"/>
      <c r="B192" s="15"/>
      <c r="C192" s="15"/>
      <c r="D192" s="15"/>
      <c r="E192" s="15"/>
      <c r="F192" s="15"/>
      <c r="G192" s="15"/>
      <c r="H192" s="15"/>
      <c r="I192" s="15"/>
    </row>
    <row r="193" spans="1:9" s="91" customFormat="1" ht="21">
      <c r="A193" s="15"/>
      <c r="B193" s="15"/>
      <c r="C193" s="15"/>
      <c r="D193" s="15"/>
      <c r="E193" s="15"/>
      <c r="F193" s="15"/>
      <c r="G193" s="15"/>
      <c r="H193" s="15"/>
      <c r="I193" s="15"/>
    </row>
    <row r="194" spans="1:9" s="91" customFormat="1" ht="21">
      <c r="A194" s="15"/>
      <c r="B194" s="15"/>
      <c r="C194" s="15"/>
      <c r="D194" s="15"/>
      <c r="E194" s="15"/>
      <c r="F194" s="15"/>
      <c r="G194" s="15"/>
      <c r="H194" s="15"/>
      <c r="I194" s="15"/>
    </row>
    <row r="195" spans="1:9" s="91" customFormat="1" ht="21">
      <c r="A195" s="15"/>
      <c r="B195" s="15"/>
      <c r="C195" s="15"/>
      <c r="D195" s="15"/>
      <c r="E195" s="15"/>
      <c r="F195" s="15"/>
      <c r="G195" s="15"/>
      <c r="H195" s="15"/>
      <c r="I195" s="15"/>
    </row>
    <row r="196" spans="1:9" s="97" customFormat="1" ht="21">
      <c r="A196" s="15"/>
      <c r="B196" s="15"/>
      <c r="C196" s="15"/>
      <c r="D196" s="15"/>
      <c r="E196" s="15"/>
      <c r="F196" s="15"/>
      <c r="G196" s="15"/>
      <c r="H196" s="15"/>
      <c r="I196" s="15"/>
    </row>
    <row r="197" spans="1:9" s="98" customFormat="1" ht="21">
      <c r="A197" s="15"/>
      <c r="B197" s="15"/>
      <c r="C197" s="15"/>
      <c r="D197" s="15"/>
      <c r="E197" s="15"/>
      <c r="F197" s="15"/>
      <c r="G197" s="15"/>
      <c r="H197" s="15"/>
      <c r="I197" s="15"/>
    </row>
    <row r="198" spans="1:9" s="98" customFormat="1" ht="21">
      <c r="A198" s="15"/>
      <c r="B198" s="15"/>
      <c r="C198" s="15"/>
      <c r="D198" s="15"/>
      <c r="E198" s="15"/>
      <c r="F198" s="15"/>
      <c r="G198" s="15"/>
      <c r="H198" s="15"/>
      <c r="I198" s="15"/>
    </row>
    <row r="199" spans="1:9" s="98" customFormat="1" ht="21">
      <c r="A199" s="15"/>
      <c r="B199" s="15"/>
      <c r="C199" s="15"/>
      <c r="D199" s="15"/>
      <c r="E199" s="15"/>
      <c r="F199" s="15"/>
      <c r="G199" s="15"/>
      <c r="H199" s="15"/>
      <c r="I199" s="15"/>
    </row>
    <row r="200" spans="1:9" s="98" customFormat="1" ht="21">
      <c r="A200" s="15"/>
      <c r="B200" s="15"/>
      <c r="C200" s="15"/>
      <c r="D200" s="15"/>
      <c r="E200" s="15"/>
      <c r="F200" s="15"/>
      <c r="G200" s="15"/>
      <c r="H200" s="15"/>
      <c r="I200" s="15"/>
    </row>
    <row r="201" spans="1:9" s="98" customFormat="1" ht="21">
      <c r="A201" s="15"/>
      <c r="B201" s="15"/>
      <c r="C201" s="15"/>
      <c r="D201" s="15"/>
      <c r="E201" s="15"/>
      <c r="F201" s="15"/>
      <c r="G201" s="15"/>
      <c r="H201" s="15"/>
      <c r="I201" s="15"/>
    </row>
    <row r="202" spans="1:9" s="98" customFormat="1" ht="21">
      <c r="A202" s="15"/>
      <c r="B202" s="15"/>
      <c r="C202" s="15"/>
      <c r="D202" s="15"/>
      <c r="E202" s="15"/>
      <c r="F202" s="15"/>
      <c r="G202" s="15"/>
      <c r="H202" s="15"/>
      <c r="I202" s="15"/>
    </row>
    <row r="203" spans="1:9" s="98" customFormat="1" ht="21">
      <c r="A203" s="15"/>
      <c r="B203" s="15"/>
      <c r="C203" s="15"/>
      <c r="D203" s="15"/>
      <c r="E203" s="15"/>
      <c r="F203" s="15"/>
      <c r="G203" s="15"/>
      <c r="H203" s="15"/>
      <c r="I203" s="15"/>
    </row>
    <row r="204" spans="1:9" s="98" customFormat="1" ht="21">
      <c r="A204" s="15"/>
      <c r="B204" s="15"/>
      <c r="C204" s="15"/>
      <c r="D204" s="15"/>
      <c r="E204" s="15"/>
      <c r="F204" s="15"/>
      <c r="G204" s="15"/>
      <c r="H204" s="15"/>
      <c r="I204" s="15"/>
    </row>
    <row r="205" spans="1:9" s="98" customFormat="1" ht="21">
      <c r="A205" s="15"/>
      <c r="B205" s="15"/>
      <c r="C205" s="15"/>
      <c r="D205" s="15"/>
      <c r="E205" s="15"/>
      <c r="F205" s="15"/>
      <c r="G205" s="15"/>
      <c r="H205" s="15"/>
      <c r="I205" s="15"/>
    </row>
    <row r="206" spans="1:9" s="98" customFormat="1" ht="21">
      <c r="A206" s="15"/>
      <c r="B206" s="15"/>
      <c r="C206" s="15"/>
      <c r="D206" s="15"/>
      <c r="E206" s="15"/>
      <c r="F206" s="15"/>
      <c r="G206" s="15"/>
      <c r="H206" s="15"/>
      <c r="I206" s="15"/>
    </row>
    <row r="207" spans="1:9" s="98" customFormat="1" ht="21">
      <c r="A207" s="15"/>
      <c r="B207" s="15"/>
      <c r="C207" s="15"/>
      <c r="D207" s="15"/>
      <c r="E207" s="15"/>
      <c r="F207" s="15"/>
      <c r="G207" s="15"/>
      <c r="H207" s="15"/>
      <c r="I207" s="15"/>
    </row>
    <row r="208" spans="1:9" s="98" customFormat="1" ht="21">
      <c r="A208" s="15"/>
      <c r="B208" s="15"/>
      <c r="C208" s="15"/>
      <c r="D208" s="15"/>
      <c r="E208" s="15"/>
      <c r="F208" s="15"/>
      <c r="G208" s="15"/>
      <c r="H208" s="15"/>
      <c r="I208" s="15"/>
    </row>
    <row r="209" spans="1:9" s="98" customFormat="1" ht="21">
      <c r="A209" s="15"/>
      <c r="B209" s="15"/>
      <c r="C209" s="15"/>
      <c r="D209" s="15"/>
      <c r="E209" s="15"/>
      <c r="F209" s="15"/>
      <c r="G209" s="15"/>
      <c r="H209" s="15"/>
      <c r="I209" s="15"/>
    </row>
    <row r="210" spans="1:9" s="98" customFormat="1" ht="21">
      <c r="A210" s="15"/>
      <c r="B210" s="15"/>
      <c r="C210" s="15"/>
      <c r="D210" s="15"/>
      <c r="E210" s="15"/>
      <c r="F210" s="15"/>
      <c r="G210" s="15"/>
      <c r="H210" s="15"/>
      <c r="I210" s="15"/>
    </row>
    <row r="211" spans="1:9" s="98" customFormat="1" ht="21">
      <c r="A211" s="15"/>
      <c r="B211" s="15"/>
      <c r="C211" s="15"/>
      <c r="D211" s="15"/>
      <c r="E211" s="15"/>
      <c r="F211" s="15"/>
      <c r="G211" s="15"/>
      <c r="H211" s="15"/>
      <c r="I211" s="15"/>
    </row>
    <row r="212" spans="1:9" s="98" customFormat="1" ht="21">
      <c r="A212" s="15"/>
      <c r="B212" s="15"/>
      <c r="C212" s="15"/>
      <c r="D212" s="15"/>
      <c r="E212" s="15"/>
      <c r="F212" s="15"/>
      <c r="G212" s="15"/>
      <c r="H212" s="15"/>
      <c r="I212" s="15"/>
    </row>
    <row r="213" spans="1:9" s="98" customFormat="1" ht="21">
      <c r="A213" s="15"/>
      <c r="B213" s="15"/>
      <c r="C213" s="15"/>
      <c r="D213" s="15"/>
      <c r="E213" s="15"/>
      <c r="F213" s="15"/>
      <c r="G213" s="15"/>
      <c r="H213" s="15"/>
      <c r="I213" s="15"/>
    </row>
    <row r="214" spans="1:9" s="98" customFormat="1" ht="21">
      <c r="A214" s="15"/>
      <c r="B214" s="15"/>
      <c r="C214" s="15"/>
      <c r="D214" s="15"/>
      <c r="E214" s="15"/>
      <c r="F214" s="15"/>
      <c r="G214" s="15"/>
      <c r="H214" s="15"/>
      <c r="I214" s="15"/>
    </row>
    <row r="215" spans="1:9" s="98" customFormat="1" ht="21">
      <c r="A215" s="15"/>
      <c r="B215" s="15"/>
      <c r="C215" s="15"/>
      <c r="D215" s="15"/>
      <c r="E215" s="15"/>
      <c r="F215" s="15"/>
      <c r="G215" s="15"/>
      <c r="H215" s="15"/>
      <c r="I215" s="15"/>
    </row>
    <row r="216" spans="1:9" s="98" customFormat="1" ht="21">
      <c r="A216" s="15"/>
      <c r="B216" s="15"/>
      <c r="C216" s="15"/>
      <c r="D216" s="15"/>
      <c r="E216" s="15"/>
      <c r="F216" s="15"/>
      <c r="G216" s="15"/>
      <c r="H216" s="15"/>
      <c r="I216" s="15"/>
    </row>
    <row r="217" spans="1:9" s="98" customFormat="1" ht="21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s="98" customFormat="1" ht="21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s="98" customFormat="1" ht="21">
      <c r="A219" s="15"/>
      <c r="B219" s="15"/>
      <c r="C219" s="15"/>
      <c r="D219" s="15"/>
      <c r="E219" s="15"/>
      <c r="F219" s="15"/>
      <c r="G219" s="15"/>
      <c r="H219" s="15"/>
      <c r="I219" s="15"/>
    </row>
    <row r="220" spans="1:9" s="98" customFormat="1" ht="21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 s="98" customFormat="1" ht="21">
      <c r="A221" s="15"/>
      <c r="B221" s="15"/>
      <c r="C221" s="15"/>
      <c r="D221" s="15"/>
      <c r="E221" s="15"/>
      <c r="F221" s="15"/>
      <c r="G221" s="15"/>
      <c r="H221" s="15"/>
      <c r="I221" s="15"/>
    </row>
    <row r="222" spans="1:9" s="98" customFormat="1" ht="21">
      <c r="A222" s="15"/>
      <c r="B222" s="15"/>
      <c r="C222" s="15"/>
      <c r="D222" s="15"/>
      <c r="E222" s="15"/>
      <c r="F222" s="15"/>
      <c r="G222" s="15"/>
      <c r="H222" s="15"/>
      <c r="I222" s="15"/>
    </row>
    <row r="223" spans="1:9" s="98" customFormat="1" ht="21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9" s="98" customFormat="1" ht="21">
      <c r="A224" s="15"/>
      <c r="B224" s="15"/>
      <c r="C224" s="15"/>
      <c r="D224" s="15"/>
      <c r="E224" s="15"/>
      <c r="F224" s="15"/>
      <c r="G224" s="15"/>
      <c r="H224" s="15"/>
      <c r="I224" s="15"/>
    </row>
    <row r="225" spans="1:9" s="98" customFormat="1" ht="21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 s="98" customFormat="1" ht="21">
      <c r="A226" s="15"/>
      <c r="B226" s="15"/>
      <c r="C226" s="15"/>
      <c r="D226" s="15"/>
      <c r="E226" s="15"/>
      <c r="F226" s="15"/>
      <c r="G226" s="15"/>
      <c r="H226" s="15"/>
      <c r="I226" s="15"/>
    </row>
    <row r="227" spans="1:9" s="98" customFormat="1" ht="21">
      <c r="A227" s="15"/>
      <c r="B227" s="15"/>
      <c r="C227" s="15"/>
      <c r="D227" s="15"/>
      <c r="E227" s="15"/>
      <c r="F227" s="15"/>
      <c r="G227" s="15"/>
      <c r="H227" s="15"/>
      <c r="I227" s="15"/>
    </row>
    <row r="228" spans="1:9" s="98" customFormat="1" ht="21">
      <c r="A228" s="15"/>
      <c r="B228" s="15"/>
      <c r="C228" s="15"/>
      <c r="D228" s="15"/>
      <c r="E228" s="15"/>
      <c r="F228" s="15"/>
      <c r="G228" s="15"/>
      <c r="H228" s="15"/>
      <c r="I228" s="15"/>
    </row>
    <row r="229" spans="1:9" s="98" customFormat="1" ht="21">
      <c r="A229" s="15"/>
      <c r="B229" s="15"/>
      <c r="C229" s="15"/>
      <c r="D229" s="15"/>
      <c r="E229" s="15"/>
      <c r="F229" s="15"/>
      <c r="G229" s="15"/>
      <c r="H229" s="15"/>
      <c r="I229" s="15"/>
    </row>
    <row r="230" spans="1:9" s="98" customFormat="1" ht="21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 s="98" customFormat="1" ht="21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 s="98" customFormat="1" ht="21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 s="98" customFormat="1" ht="21">
      <c r="A233" s="15"/>
      <c r="B233" s="15"/>
      <c r="C233" s="15"/>
      <c r="D233" s="15"/>
      <c r="E233" s="15"/>
      <c r="F233" s="15"/>
      <c r="G233" s="15"/>
      <c r="H233" s="15"/>
      <c r="I233" s="15"/>
    </row>
    <row r="234" spans="1:9" s="98" customFormat="1" ht="21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 s="98" customFormat="1" ht="21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 s="98" customFormat="1" ht="21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 s="98" customFormat="1" ht="21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 s="98" customFormat="1" ht="21">
      <c r="A238" s="15"/>
      <c r="B238" s="15"/>
      <c r="C238" s="15"/>
      <c r="D238" s="15"/>
      <c r="E238" s="15"/>
      <c r="F238" s="15"/>
      <c r="G238" s="15"/>
      <c r="H238" s="15"/>
      <c r="I238" s="15"/>
    </row>
    <row r="239" spans="1:9" s="98" customFormat="1" ht="21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9" s="98" customFormat="1" ht="21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s="98" customFormat="1" ht="21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 s="107" customFormat="1" ht="21">
      <c r="A242" s="15"/>
      <c r="B242" s="15"/>
      <c r="C242" s="15"/>
      <c r="D242" s="15"/>
      <c r="E242" s="15"/>
      <c r="F242" s="15"/>
      <c r="G242" s="15"/>
      <c r="H242" s="15"/>
      <c r="I242" s="15"/>
    </row>
    <row r="243" spans="1:9" s="107" customFormat="1" ht="21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s="107" customFormat="1" ht="21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s="107" customFormat="1" ht="21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 s="107" customFormat="1" ht="21">
      <c r="A246" s="15"/>
      <c r="B246" s="15"/>
      <c r="C246" s="15"/>
      <c r="D246" s="15"/>
      <c r="E246" s="15"/>
      <c r="F246" s="15"/>
      <c r="G246" s="15"/>
      <c r="H246" s="15"/>
      <c r="I246" s="15"/>
    </row>
    <row r="247" spans="1:9" s="107" customFormat="1" ht="21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 s="107" customFormat="1" ht="21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 s="107" customFormat="1" ht="21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 s="107" customFormat="1" ht="21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s="107" customFormat="1" ht="21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s="107" customFormat="1" ht="21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 s="107" customFormat="1" ht="21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 s="107" customFormat="1" ht="21">
      <c r="A254" s="15"/>
      <c r="B254" s="15"/>
      <c r="C254" s="15"/>
      <c r="D254" s="15"/>
      <c r="E254" s="15"/>
      <c r="F254" s="15"/>
      <c r="G254" s="15"/>
      <c r="H254" s="15"/>
      <c r="I254" s="15"/>
    </row>
    <row r="255" spans="1:9" s="107" customFormat="1" ht="21">
      <c r="A255" s="15"/>
      <c r="B255" s="15"/>
      <c r="C255" s="15"/>
      <c r="D255" s="15"/>
      <c r="E255" s="15"/>
      <c r="F255" s="15"/>
      <c r="G255" s="15"/>
      <c r="H255" s="15"/>
      <c r="I255" s="15"/>
    </row>
    <row r="256" spans="1:9" s="107" customFormat="1" ht="21">
      <c r="A256" s="15"/>
      <c r="B256" s="15"/>
      <c r="C256" s="15"/>
      <c r="D256" s="15"/>
      <c r="E256" s="15"/>
      <c r="F256" s="15"/>
      <c r="G256" s="15"/>
      <c r="H256" s="15"/>
      <c r="I256" s="15"/>
    </row>
    <row r="257" spans="1:9" s="107" customFormat="1" ht="21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 s="107" customFormat="1" ht="21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 s="107" customFormat="1" ht="21">
      <c r="A259" s="15"/>
      <c r="B259" s="15"/>
      <c r="C259" s="15"/>
      <c r="D259" s="15"/>
      <c r="E259" s="15"/>
      <c r="F259" s="15"/>
      <c r="G259" s="15"/>
      <c r="H259" s="15"/>
      <c r="I259" s="15"/>
    </row>
    <row r="260" spans="1:9" s="107" customFormat="1" ht="21">
      <c r="A260" s="15"/>
      <c r="B260" s="15"/>
      <c r="C260" s="15"/>
      <c r="D260" s="15"/>
      <c r="E260" s="15"/>
      <c r="F260" s="15"/>
      <c r="G260" s="15"/>
      <c r="H260" s="15"/>
      <c r="I260" s="15"/>
    </row>
    <row r="261" spans="1:9" s="107" customFormat="1" ht="21">
      <c r="A261" s="15"/>
      <c r="B261" s="15"/>
      <c r="C261" s="15"/>
      <c r="D261" s="15"/>
      <c r="E261" s="15"/>
      <c r="F261" s="15"/>
      <c r="G261" s="15"/>
      <c r="H261" s="15"/>
      <c r="I261" s="15"/>
    </row>
    <row r="262" spans="1:9" s="107" customFormat="1" ht="21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 s="107" customFormat="1" ht="21">
      <c r="A263" s="15"/>
      <c r="B263" s="15"/>
      <c r="C263" s="15"/>
      <c r="D263" s="15"/>
      <c r="E263" s="15"/>
      <c r="F263" s="15"/>
      <c r="G263" s="15"/>
      <c r="H263" s="15"/>
      <c r="I263" s="15"/>
    </row>
    <row r="264" spans="1:9" s="107" customFormat="1" ht="21">
      <c r="A264" s="15"/>
      <c r="B264" s="15"/>
      <c r="C264" s="15"/>
      <c r="D264" s="15"/>
      <c r="E264" s="15"/>
      <c r="F264" s="15"/>
      <c r="G264" s="15"/>
      <c r="H264" s="15"/>
      <c r="I264" s="15"/>
    </row>
    <row r="265" spans="1:9" s="107" customFormat="1" ht="21">
      <c r="A265" s="15"/>
      <c r="B265" s="15"/>
      <c r="C265" s="15"/>
      <c r="D265" s="15"/>
      <c r="E265" s="15"/>
      <c r="F265" s="15"/>
      <c r="G265" s="15"/>
      <c r="H265" s="15"/>
      <c r="I265" s="15"/>
    </row>
    <row r="266" spans="1:9" s="107" customFormat="1" ht="21">
      <c r="A266" s="15"/>
      <c r="B266" s="15"/>
      <c r="C266" s="15"/>
      <c r="D266" s="15"/>
      <c r="E266" s="15"/>
      <c r="F266" s="15"/>
      <c r="G266" s="15"/>
      <c r="H266" s="15"/>
      <c r="I266" s="15"/>
    </row>
    <row r="267" spans="1:9" s="109" customFormat="1" ht="21">
      <c r="A267" s="15"/>
      <c r="B267" s="15"/>
      <c r="C267" s="15"/>
      <c r="D267" s="15"/>
      <c r="E267" s="15"/>
      <c r="F267" s="15"/>
      <c r="G267" s="15"/>
      <c r="H267" s="15"/>
      <c r="I267" s="15"/>
    </row>
    <row r="268" spans="1:9" s="107" customFormat="1" ht="21">
      <c r="A268" s="15"/>
      <c r="B268" s="15"/>
      <c r="C268" s="15"/>
      <c r="D268" s="15"/>
      <c r="E268" s="15"/>
      <c r="F268" s="15"/>
      <c r="G268" s="15"/>
      <c r="H268" s="15"/>
      <c r="I268" s="15"/>
    </row>
    <row r="269" spans="1:9" s="107" customFormat="1" ht="21">
      <c r="A269" s="15"/>
      <c r="B269" s="15"/>
      <c r="C269" s="15"/>
      <c r="D269" s="15"/>
      <c r="E269" s="15"/>
      <c r="F269" s="15"/>
      <c r="G269" s="15"/>
      <c r="H269" s="15"/>
      <c r="I269" s="15"/>
    </row>
    <row r="270" spans="1:9" s="107" customFormat="1" ht="21">
      <c r="A270" s="15"/>
      <c r="B270" s="15"/>
      <c r="C270" s="15"/>
      <c r="D270" s="15"/>
      <c r="E270" s="15"/>
      <c r="F270" s="15"/>
      <c r="G270" s="15"/>
      <c r="H270" s="15"/>
      <c r="I270" s="15"/>
    </row>
    <row r="271" spans="1:9" s="107" customFormat="1" ht="21">
      <c r="A271" s="15"/>
      <c r="B271" s="15"/>
      <c r="C271" s="15"/>
      <c r="D271" s="15"/>
      <c r="E271" s="15"/>
      <c r="F271" s="15"/>
      <c r="G271" s="15"/>
      <c r="H271" s="15"/>
      <c r="I271" s="15"/>
    </row>
    <row r="272" spans="1:9" s="109" customFormat="1" ht="21">
      <c r="A272" s="15"/>
      <c r="B272" s="15"/>
      <c r="C272" s="15"/>
      <c r="D272" s="15"/>
      <c r="E272" s="15"/>
      <c r="F272" s="15"/>
      <c r="G272" s="15"/>
      <c r="H272" s="15"/>
      <c r="I272" s="15"/>
    </row>
    <row r="273" spans="1:9" s="109" customFormat="1" ht="21">
      <c r="A273" s="15"/>
      <c r="B273" s="15"/>
      <c r="C273" s="15"/>
      <c r="D273" s="15"/>
      <c r="E273" s="15"/>
      <c r="F273" s="15"/>
      <c r="G273" s="15"/>
      <c r="H273" s="15"/>
      <c r="I273" s="15"/>
    </row>
    <row r="274" spans="1:9" s="109" customFormat="1" ht="21">
      <c r="A274" s="15"/>
      <c r="B274" s="15"/>
      <c r="C274" s="15"/>
      <c r="D274" s="15"/>
      <c r="E274" s="15"/>
      <c r="F274" s="15"/>
      <c r="G274" s="15"/>
      <c r="H274" s="15"/>
      <c r="I274" s="15"/>
    </row>
    <row r="275" spans="1:9" s="112" customFormat="1" ht="21">
      <c r="A275" s="15"/>
      <c r="B275" s="15"/>
      <c r="C275" s="15"/>
      <c r="D275" s="15"/>
      <c r="E275" s="15"/>
      <c r="F275" s="15"/>
      <c r="G275" s="15"/>
      <c r="H275" s="15"/>
      <c r="I275" s="15"/>
    </row>
    <row r="276" spans="1:9" s="112" customFormat="1" ht="21">
      <c r="A276" s="15"/>
      <c r="B276" s="15"/>
      <c r="C276" s="15"/>
      <c r="D276" s="15"/>
      <c r="E276" s="15"/>
      <c r="F276" s="15"/>
      <c r="G276" s="15"/>
      <c r="H276" s="15"/>
      <c r="I276" s="15"/>
    </row>
    <row r="277" spans="1:9" s="112" customFormat="1" ht="21">
      <c r="A277" s="15"/>
      <c r="B277" s="15"/>
      <c r="C277" s="15"/>
      <c r="D277" s="15"/>
      <c r="E277" s="15"/>
      <c r="F277" s="15"/>
      <c r="G277" s="15"/>
      <c r="H277" s="15"/>
      <c r="I277" s="15"/>
    </row>
    <row r="278" spans="1:9" s="112" customFormat="1" ht="21">
      <c r="A278" s="15"/>
      <c r="B278" s="15"/>
      <c r="C278" s="15"/>
      <c r="D278" s="15"/>
      <c r="E278" s="15"/>
      <c r="F278" s="15"/>
      <c r="G278" s="15"/>
      <c r="H278" s="15"/>
      <c r="I278" s="15"/>
    </row>
    <row r="279" spans="1:9" s="112" customFormat="1" ht="21">
      <c r="A279" s="15"/>
      <c r="B279" s="15"/>
      <c r="C279" s="15"/>
      <c r="D279" s="15"/>
      <c r="E279" s="15"/>
      <c r="F279" s="15"/>
      <c r="G279" s="15"/>
      <c r="H279" s="15"/>
      <c r="I279" s="15"/>
    </row>
    <row r="280" spans="1:9" s="112" customFormat="1" ht="21">
      <c r="A280" s="15"/>
      <c r="B280" s="15"/>
      <c r="C280" s="15"/>
      <c r="D280" s="15"/>
      <c r="E280" s="15"/>
      <c r="F280" s="15"/>
      <c r="G280" s="15"/>
      <c r="H280" s="15"/>
      <c r="I280" s="15"/>
    </row>
  </sheetData>
  <mergeCells count="2">
    <mergeCell ref="A1:I1"/>
    <mergeCell ref="A2:I2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J1">
      <selection activeCell="O12" sqref="O12"/>
    </sheetView>
  </sheetViews>
  <sheetFormatPr defaultColWidth="9.140625" defaultRowHeight="15"/>
  <cols>
    <col min="1" max="1" width="9.7109375" style="122" customWidth="1"/>
    <col min="2" max="2" width="11.421875" style="122" customWidth="1"/>
    <col min="3" max="3" width="12.7109375" style="122" customWidth="1"/>
    <col min="4" max="4" width="10.7109375" style="122" bestFit="1" customWidth="1"/>
    <col min="5" max="5" width="5.7109375" style="122" bestFit="1" customWidth="1"/>
    <col min="6" max="6" width="10.421875" style="122" customWidth="1"/>
    <col min="7" max="7" width="14.140625" style="122" customWidth="1"/>
    <col min="8" max="8" width="27.8515625" style="122" customWidth="1"/>
    <col min="9" max="10" width="10.8515625" style="122" bestFit="1" customWidth="1"/>
    <col min="11" max="11" width="4.421875" style="122" bestFit="1" customWidth="1"/>
    <col min="12" max="12" width="9.00390625" style="122" customWidth="1"/>
    <col min="13" max="13" width="16.8515625" style="122" customWidth="1"/>
    <col min="14" max="14" width="43.8515625" style="122" bestFit="1" customWidth="1"/>
    <col min="15" max="15" width="15.57421875" style="122" customWidth="1"/>
    <col min="16" max="16" width="15.421875" style="122" customWidth="1"/>
    <col min="17" max="17" width="15.140625" style="122" customWidth="1"/>
    <col min="18" max="16384" width="9.00390625" style="122" customWidth="1"/>
  </cols>
  <sheetData>
    <row r="1" spans="1:17" ht="33" customHeight="1">
      <c r="A1" s="416" t="s">
        <v>228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M1" s="417" t="s">
        <v>230</v>
      </c>
      <c r="N1" s="417"/>
      <c r="O1" s="417"/>
      <c r="P1" s="417"/>
      <c r="Q1" s="417"/>
    </row>
    <row r="2" spans="1:17" ht="33" customHeight="1">
      <c r="A2" s="418" t="s">
        <v>229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M2" s="68" t="s">
        <v>70</v>
      </c>
      <c r="N2" s="68" t="s">
        <v>73</v>
      </c>
      <c r="O2" s="68" t="s">
        <v>30</v>
      </c>
      <c r="P2" s="68" t="s">
        <v>38</v>
      </c>
      <c r="Q2" s="72" t="s">
        <v>51</v>
      </c>
    </row>
    <row r="3" spans="1:17" ht="21">
      <c r="A3" s="68" t="s">
        <v>70</v>
      </c>
      <c r="B3" s="68" t="s">
        <v>30</v>
      </c>
      <c r="C3" s="68" t="s">
        <v>25</v>
      </c>
      <c r="D3" s="68" t="s">
        <v>28</v>
      </c>
      <c r="E3" s="68" t="s">
        <v>29</v>
      </c>
      <c r="F3" s="68" t="s">
        <v>30</v>
      </c>
      <c r="G3" s="68" t="s">
        <v>51</v>
      </c>
      <c r="H3" s="68" t="s">
        <v>31</v>
      </c>
      <c r="I3" s="68" t="s">
        <v>33</v>
      </c>
      <c r="J3" s="68" t="s">
        <v>32</v>
      </c>
      <c r="K3" s="68" t="s">
        <v>0</v>
      </c>
      <c r="M3" s="73">
        <v>2554</v>
      </c>
      <c r="N3" s="74" t="s">
        <v>74</v>
      </c>
      <c r="O3" s="77">
        <v>6164000</v>
      </c>
      <c r="P3" s="77">
        <v>0</v>
      </c>
      <c r="Q3" s="71">
        <f aca="true" t="shared" si="0" ref="Q3:Q9">O3-P3</f>
        <v>6164000</v>
      </c>
    </row>
    <row r="4" spans="1:17" ht="23.25">
      <c r="A4" s="64">
        <v>2554</v>
      </c>
      <c r="B4" s="13">
        <f>Q4</f>
        <v>6164000</v>
      </c>
      <c r="C4" s="123"/>
      <c r="D4" s="123"/>
      <c r="E4" s="123"/>
      <c r="F4" s="123"/>
      <c r="G4" s="65">
        <f>B4-F4</f>
        <v>6164000</v>
      </c>
      <c r="H4" s="123"/>
      <c r="I4" s="123"/>
      <c r="J4" s="123"/>
      <c r="K4" s="123"/>
      <c r="M4" s="135"/>
      <c r="N4" s="75" t="s">
        <v>58</v>
      </c>
      <c r="O4" s="79">
        <f>SUM(O3:O3)</f>
        <v>6164000</v>
      </c>
      <c r="P4" s="79">
        <f>SUM(P3:P3)</f>
        <v>0</v>
      </c>
      <c r="Q4" s="80">
        <f>SUM(Q3:Q3)</f>
        <v>6164000</v>
      </c>
    </row>
    <row r="5" spans="1:17" ht="23.25">
      <c r="A5" s="123"/>
      <c r="B5" s="13"/>
      <c r="C5" s="11"/>
      <c r="D5" s="123"/>
      <c r="E5" s="123"/>
      <c r="F5" s="67"/>
      <c r="G5" s="69">
        <f>G4-F5</f>
        <v>6164000</v>
      </c>
      <c r="H5" s="12"/>
      <c r="I5" s="123"/>
      <c r="J5" s="123"/>
      <c r="K5" s="12"/>
      <c r="M5" s="73">
        <v>2555</v>
      </c>
      <c r="N5" s="81" t="s">
        <v>75</v>
      </c>
      <c r="O5" s="83"/>
      <c r="P5" s="83"/>
      <c r="Q5" s="83"/>
    </row>
    <row r="6" spans="1:17" ht="21">
      <c r="A6" s="64">
        <v>2555</v>
      </c>
      <c r="B6" s="13">
        <f>Q8</f>
        <v>45821150</v>
      </c>
      <c r="C6" s="11"/>
      <c r="D6" s="123"/>
      <c r="E6" s="123"/>
      <c r="F6" s="67"/>
      <c r="G6" s="65">
        <f>B6</f>
        <v>45821150</v>
      </c>
      <c r="H6" s="12"/>
      <c r="I6" s="12"/>
      <c r="J6" s="12"/>
      <c r="K6" s="12"/>
      <c r="M6" s="76"/>
      <c r="N6" s="76" t="s">
        <v>84</v>
      </c>
      <c r="O6" s="78">
        <v>34588750</v>
      </c>
      <c r="P6" s="78">
        <v>0</v>
      </c>
      <c r="Q6" s="78">
        <f t="shared" si="0"/>
        <v>34588750</v>
      </c>
    </row>
    <row r="7" spans="1:17" ht="23.25">
      <c r="A7" s="123"/>
      <c r="B7" s="13"/>
      <c r="C7" s="11"/>
      <c r="D7" s="123"/>
      <c r="E7" s="123"/>
      <c r="F7" s="67"/>
      <c r="G7" s="69">
        <f>SUM(G6)</f>
        <v>45821150</v>
      </c>
      <c r="H7" s="12"/>
      <c r="I7" s="12"/>
      <c r="J7" s="12"/>
      <c r="K7" s="12"/>
      <c r="M7" s="76"/>
      <c r="N7" s="76" t="s">
        <v>85</v>
      </c>
      <c r="O7" s="78">
        <v>11232400</v>
      </c>
      <c r="P7" s="78">
        <v>0</v>
      </c>
      <c r="Q7" s="78">
        <f t="shared" si="0"/>
        <v>11232400</v>
      </c>
    </row>
    <row r="8" spans="1:17" s="115" customFormat="1" ht="23.25">
      <c r="A8" s="64">
        <v>2556</v>
      </c>
      <c r="B8" s="13">
        <f>O11</f>
        <v>5748050</v>
      </c>
      <c r="C8" s="11"/>
      <c r="D8" s="123"/>
      <c r="E8" s="123"/>
      <c r="F8" s="67"/>
      <c r="G8" s="65">
        <v>5748050</v>
      </c>
      <c r="H8" s="12"/>
      <c r="I8" s="12"/>
      <c r="J8" s="12"/>
      <c r="K8" s="12"/>
      <c r="M8" s="136"/>
      <c r="N8" s="75" t="s">
        <v>58</v>
      </c>
      <c r="O8" s="79">
        <f>SUM(O6:O7)</f>
        <v>45821150</v>
      </c>
      <c r="P8" s="79">
        <f>SUM(P6:P7)</f>
        <v>0</v>
      </c>
      <c r="Q8" s="79">
        <f>SUM(Q6:Q7)</f>
        <v>45821150</v>
      </c>
    </row>
    <row r="9" spans="1:17" ht="23.25">
      <c r="A9" s="123"/>
      <c r="B9" s="13"/>
      <c r="C9" s="11"/>
      <c r="D9" s="123"/>
      <c r="E9" s="119"/>
      <c r="F9" s="67"/>
      <c r="G9" s="69">
        <f>SUM(G8)</f>
        <v>5748050</v>
      </c>
      <c r="H9" s="12"/>
      <c r="I9" s="12"/>
      <c r="J9" s="12"/>
      <c r="K9" s="12"/>
      <c r="M9" s="73">
        <v>2556</v>
      </c>
      <c r="N9" s="81" t="s">
        <v>75</v>
      </c>
      <c r="O9" s="77"/>
      <c r="P9" s="77"/>
      <c r="Q9" s="77">
        <f t="shared" si="0"/>
        <v>0</v>
      </c>
    </row>
    <row r="10" spans="1:17" ht="21">
      <c r="A10" s="64">
        <v>2557</v>
      </c>
      <c r="B10" s="13">
        <v>51214300</v>
      </c>
      <c r="C10" s="11"/>
      <c r="D10" s="123"/>
      <c r="E10" s="123"/>
      <c r="F10" s="67"/>
      <c r="G10" s="65">
        <f>B10</f>
        <v>51214300</v>
      </c>
      <c r="H10" s="12"/>
      <c r="I10" s="12"/>
      <c r="J10" s="12"/>
      <c r="K10" s="12"/>
      <c r="M10" s="76"/>
      <c r="N10" s="76" t="s">
        <v>86</v>
      </c>
      <c r="O10" s="78">
        <v>5748050</v>
      </c>
      <c r="P10" s="78"/>
      <c r="Q10" s="78">
        <f>O10-P10</f>
        <v>5748050</v>
      </c>
    </row>
    <row r="11" spans="1:17" ht="23.25">
      <c r="A11" s="123"/>
      <c r="B11" s="13"/>
      <c r="C11" s="11"/>
      <c r="D11" s="123"/>
      <c r="E11" s="119"/>
      <c r="F11" s="67"/>
      <c r="G11" s="142">
        <f>SUM(G10)</f>
        <v>51214300</v>
      </c>
      <c r="H11" s="141"/>
      <c r="I11" s="12"/>
      <c r="J11" s="12"/>
      <c r="K11" s="12"/>
      <c r="M11" s="136"/>
      <c r="N11" s="75" t="s">
        <v>58</v>
      </c>
      <c r="O11" s="79">
        <f>SUM(O10:O10)</f>
        <v>5748050</v>
      </c>
      <c r="P11" s="79">
        <f>SUM(P10:P10)</f>
        <v>0</v>
      </c>
      <c r="Q11" s="79">
        <f>SUM(Q10:Q10)</f>
        <v>5748050</v>
      </c>
    </row>
    <row r="12" spans="1:17" ht="21">
      <c r="A12" s="64">
        <v>2559</v>
      </c>
      <c r="B12" s="13">
        <v>24149970</v>
      </c>
      <c r="C12" s="11"/>
      <c r="D12" s="12"/>
      <c r="E12" s="12"/>
      <c r="F12" s="13"/>
      <c r="G12" s="13">
        <f>B12</f>
        <v>24149970</v>
      </c>
      <c r="H12" s="12"/>
      <c r="I12" s="12"/>
      <c r="J12" s="12"/>
      <c r="K12" s="12"/>
      <c r="M12" s="137">
        <v>2557</v>
      </c>
      <c r="N12" s="137" t="s">
        <v>75</v>
      </c>
      <c r="O12" s="74"/>
      <c r="P12" s="74"/>
      <c r="Q12" s="74"/>
    </row>
    <row r="13" spans="1:17" ht="21">
      <c r="A13" s="12"/>
      <c r="B13" s="12"/>
      <c r="C13" s="11"/>
      <c r="D13" s="12"/>
      <c r="E13" s="12"/>
      <c r="F13" s="13"/>
      <c r="G13" s="165">
        <f aca="true" t="shared" si="1" ref="G13:G18">G12-F13</f>
        <v>24149970</v>
      </c>
      <c r="H13" s="12"/>
      <c r="I13" s="12" t="s">
        <v>94</v>
      </c>
      <c r="J13" s="12" t="s">
        <v>108</v>
      </c>
      <c r="K13" s="12"/>
      <c r="M13" s="76"/>
      <c r="N13" s="76" t="s">
        <v>95</v>
      </c>
      <c r="O13" s="78">
        <v>46624300</v>
      </c>
      <c r="P13" s="78"/>
      <c r="Q13" s="121">
        <f>O13-P13</f>
        <v>46624300</v>
      </c>
    </row>
    <row r="14" spans="1:17" ht="23.25">
      <c r="A14" s="12"/>
      <c r="B14" s="12"/>
      <c r="C14" s="11"/>
      <c r="D14" s="12"/>
      <c r="E14" s="12"/>
      <c r="F14" s="13"/>
      <c r="G14" s="165">
        <f t="shared" si="1"/>
        <v>24149970</v>
      </c>
      <c r="H14" s="250"/>
      <c r="I14" s="12"/>
      <c r="J14" s="12"/>
      <c r="K14" s="12"/>
      <c r="M14" s="136"/>
      <c r="N14" s="75" t="s">
        <v>58</v>
      </c>
      <c r="O14" s="138">
        <f>SUM(O13:O13)</f>
        <v>46624300</v>
      </c>
      <c r="P14" s="138">
        <f>SUM(P13:P13)</f>
        <v>0</v>
      </c>
      <c r="Q14" s="138">
        <f>SUM(Q13:Q13)</f>
        <v>46624300</v>
      </c>
    </row>
    <row r="15" spans="1:17" ht="23.25">
      <c r="A15" s="12"/>
      <c r="B15" s="12"/>
      <c r="C15" s="11"/>
      <c r="D15" s="12"/>
      <c r="E15" s="12"/>
      <c r="F15" s="13"/>
      <c r="G15" s="165">
        <f t="shared" si="1"/>
        <v>24149970</v>
      </c>
      <c r="H15" s="252"/>
      <c r="I15" s="12"/>
      <c r="J15" s="12"/>
      <c r="K15" s="12"/>
      <c r="M15" s="137">
        <v>2559</v>
      </c>
      <c r="N15" s="137" t="s">
        <v>75</v>
      </c>
      <c r="O15" s="138"/>
      <c r="P15" s="138"/>
      <c r="Q15" s="138"/>
    </row>
    <row r="16" spans="1:17" ht="21">
      <c r="A16" s="12"/>
      <c r="B16" s="12"/>
      <c r="C16" s="11"/>
      <c r="D16" s="12"/>
      <c r="E16" s="12"/>
      <c r="F16" s="13"/>
      <c r="G16" s="253">
        <f t="shared" si="1"/>
        <v>24149970</v>
      </c>
      <c r="H16" s="250"/>
      <c r="I16" s="12"/>
      <c r="J16" s="12"/>
      <c r="K16" s="12"/>
      <c r="M16" s="76"/>
      <c r="N16" s="76" t="s">
        <v>224</v>
      </c>
      <c r="O16" s="188">
        <v>2249000</v>
      </c>
      <c r="P16" s="188"/>
      <c r="Q16" s="188">
        <f>O16-P16</f>
        <v>2249000</v>
      </c>
    </row>
    <row r="17" spans="1:17" ht="21">
      <c r="A17" s="12"/>
      <c r="B17" s="12"/>
      <c r="C17" s="11"/>
      <c r="D17" s="12"/>
      <c r="E17" s="12"/>
      <c r="F17" s="13"/>
      <c r="G17" s="253">
        <f t="shared" si="1"/>
        <v>24149970</v>
      </c>
      <c r="H17" s="12"/>
      <c r="I17" s="12"/>
      <c r="J17" s="12"/>
      <c r="K17" s="12"/>
      <c r="M17" s="76"/>
      <c r="N17" s="76" t="s">
        <v>225</v>
      </c>
      <c r="O17" s="188">
        <v>1689500</v>
      </c>
      <c r="P17" s="188"/>
      <c r="Q17" s="188">
        <f aca="true" t="shared" si="2" ref="Q17:Q23">O17-P17</f>
        <v>1689500</v>
      </c>
    </row>
    <row r="18" spans="1:17" ht="23.25">
      <c r="A18" s="12"/>
      <c r="B18" s="12"/>
      <c r="C18" s="11"/>
      <c r="D18" s="12"/>
      <c r="E18" s="12"/>
      <c r="F18" s="13"/>
      <c r="G18" s="253">
        <f t="shared" si="1"/>
        <v>24149970</v>
      </c>
      <c r="H18" s="12"/>
      <c r="I18" s="12"/>
      <c r="J18" s="12"/>
      <c r="K18" s="12"/>
      <c r="M18" s="76"/>
      <c r="N18" s="75" t="s">
        <v>58</v>
      </c>
      <c r="O18" s="138">
        <f>SUM(O16:O17)</f>
        <v>3938500</v>
      </c>
      <c r="P18" s="138">
        <f>SUM(P16:P17)</f>
        <v>0</v>
      </c>
      <c r="Q18" s="138">
        <f>SUM(Q16:Q17)</f>
        <v>3938500</v>
      </c>
    </row>
    <row r="19" spans="1:17" ht="21">
      <c r="A19" s="12"/>
      <c r="B19" s="12"/>
      <c r="C19" s="11"/>
      <c r="D19" s="12"/>
      <c r="E19" s="12"/>
      <c r="F19" s="13"/>
      <c r="G19" s="165">
        <f aca="true" t="shared" si="3" ref="G19:G24">G18-F19</f>
        <v>24149970</v>
      </c>
      <c r="H19" s="252"/>
      <c r="I19" s="12"/>
      <c r="J19" s="12"/>
      <c r="K19" s="12"/>
      <c r="M19" s="76"/>
      <c r="N19" s="137" t="s">
        <v>88</v>
      </c>
      <c r="O19" s="188"/>
      <c r="P19" s="188"/>
      <c r="Q19" s="188"/>
    </row>
    <row r="20" spans="1:17" ht="42">
      <c r="A20" s="12"/>
      <c r="B20" s="12"/>
      <c r="C20" s="11"/>
      <c r="D20" s="12"/>
      <c r="E20" s="12"/>
      <c r="F20" s="13"/>
      <c r="G20" s="165">
        <f t="shared" si="3"/>
        <v>24149970</v>
      </c>
      <c r="H20" s="252"/>
      <c r="I20" s="12"/>
      <c r="J20" s="12"/>
      <c r="K20" s="12"/>
      <c r="M20" s="76"/>
      <c r="N20" s="141" t="s">
        <v>226</v>
      </c>
      <c r="O20" s="188">
        <v>1943070</v>
      </c>
      <c r="P20" s="188"/>
      <c r="Q20" s="188">
        <f t="shared" si="2"/>
        <v>1943070</v>
      </c>
    </row>
    <row r="21" spans="1:17" ht="23.25">
      <c r="A21" s="12"/>
      <c r="B21" s="12"/>
      <c r="C21" s="11"/>
      <c r="D21" s="12"/>
      <c r="E21" s="12"/>
      <c r="F21" s="13"/>
      <c r="G21" s="165">
        <f t="shared" si="3"/>
        <v>24149970</v>
      </c>
      <c r="H21" s="12"/>
      <c r="I21" s="12"/>
      <c r="J21" s="12"/>
      <c r="K21" s="12"/>
      <c r="M21" s="76"/>
      <c r="N21" s="75" t="s">
        <v>58</v>
      </c>
      <c r="O21" s="138">
        <f>SUM(O16:O20)</f>
        <v>9820070</v>
      </c>
      <c r="P21" s="138">
        <f>SUM(P16:P20)</f>
        <v>0</v>
      </c>
      <c r="Q21" s="138">
        <f t="shared" si="2"/>
        <v>9820070</v>
      </c>
    </row>
    <row r="22" spans="1:17" ht="21">
      <c r="A22" s="12"/>
      <c r="B22" s="12"/>
      <c r="C22" s="11"/>
      <c r="D22" s="12"/>
      <c r="E22" s="12"/>
      <c r="F22" s="13"/>
      <c r="G22" s="165">
        <f t="shared" si="3"/>
        <v>24149970</v>
      </c>
      <c r="H22" s="12"/>
      <c r="I22" s="12"/>
      <c r="J22" s="12"/>
      <c r="K22" s="12"/>
      <c r="M22" s="76"/>
      <c r="N22" s="137" t="s">
        <v>87</v>
      </c>
      <c r="O22" s="188"/>
      <c r="P22" s="188"/>
      <c r="Q22" s="188">
        <f t="shared" si="2"/>
        <v>0</v>
      </c>
    </row>
    <row r="23" spans="1:17" ht="21">
      <c r="A23" s="12"/>
      <c r="B23" s="12"/>
      <c r="C23" s="11"/>
      <c r="D23" s="12"/>
      <c r="E23" s="12"/>
      <c r="F23" s="13"/>
      <c r="G23" s="165">
        <f t="shared" si="3"/>
        <v>24149970</v>
      </c>
      <c r="H23" s="252"/>
      <c r="I23" s="12"/>
      <c r="J23" s="12"/>
      <c r="K23" s="12"/>
      <c r="M23" s="76"/>
      <c r="N23" s="76" t="s">
        <v>227</v>
      </c>
      <c r="O23" s="188">
        <v>10391400</v>
      </c>
      <c r="P23" s="188">
        <v>0</v>
      </c>
      <c r="Q23" s="188">
        <f t="shared" si="2"/>
        <v>10391400</v>
      </c>
    </row>
    <row r="24" spans="1:17" ht="23.25">
      <c r="A24" s="12"/>
      <c r="B24" s="12"/>
      <c r="C24" s="11"/>
      <c r="D24" s="12"/>
      <c r="E24" s="12"/>
      <c r="F24" s="13"/>
      <c r="G24" s="165">
        <f t="shared" si="3"/>
        <v>24149970</v>
      </c>
      <c r="H24" s="252"/>
      <c r="I24" s="12"/>
      <c r="J24" s="12"/>
      <c r="K24" s="12"/>
      <c r="M24" s="76"/>
      <c r="N24" s="75" t="s">
        <v>58</v>
      </c>
      <c r="O24" s="138">
        <f>SUM(O23)</f>
        <v>10391400</v>
      </c>
      <c r="P24" s="138">
        <f>SUM(P23)</f>
        <v>0</v>
      </c>
      <c r="Q24" s="138">
        <f>SUM(Q23)</f>
        <v>10391400</v>
      </c>
    </row>
    <row r="25" spans="1:17" ht="23.25">
      <c r="A25" s="12"/>
      <c r="B25" s="12"/>
      <c r="C25" s="11"/>
      <c r="D25" s="12"/>
      <c r="E25" s="12"/>
      <c r="F25" s="13"/>
      <c r="G25" s="165">
        <f>G24-F25</f>
        <v>24149970</v>
      </c>
      <c r="H25" s="252"/>
      <c r="I25" s="12"/>
      <c r="J25" s="12"/>
      <c r="K25" s="12"/>
      <c r="M25" s="136"/>
      <c r="N25" s="139" t="s">
        <v>132</v>
      </c>
      <c r="O25" s="140">
        <f>O18+O21+O24</f>
        <v>24149970</v>
      </c>
      <c r="P25" s="140">
        <f>P18+P21+P24</f>
        <v>0</v>
      </c>
      <c r="Q25" s="140">
        <f>Q18+Q21+Q24</f>
        <v>24149970</v>
      </c>
    </row>
    <row r="26" spans="1:11" ht="21">
      <c r="A26" s="12"/>
      <c r="B26" s="12"/>
      <c r="C26" s="11"/>
      <c r="D26" s="12"/>
      <c r="E26" s="12"/>
      <c r="F26" s="13"/>
      <c r="G26" s="165">
        <f>G25-F26</f>
        <v>24149970</v>
      </c>
      <c r="H26" s="252"/>
      <c r="I26" s="12"/>
      <c r="J26" s="12"/>
      <c r="K26" s="12"/>
    </row>
    <row r="27" spans="1:11" ht="21">
      <c r="A27" s="12"/>
      <c r="B27" s="12"/>
      <c r="C27" s="11"/>
      <c r="D27" s="12"/>
      <c r="E27" s="12"/>
      <c r="F27" s="13"/>
      <c r="G27" s="165">
        <f>G26-F27</f>
        <v>24149970</v>
      </c>
      <c r="H27" s="252"/>
      <c r="I27" s="12"/>
      <c r="J27" s="12"/>
      <c r="K27" s="12"/>
    </row>
  </sheetData>
  <sheetProtection/>
  <mergeCells count="3">
    <mergeCell ref="A1:K1"/>
    <mergeCell ref="M1:Q1"/>
    <mergeCell ref="A2:K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S41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.8515625" style="336" customWidth="1"/>
    <col min="2" max="2" width="11.421875" style="336" customWidth="1"/>
    <col min="3" max="3" width="14.00390625" style="338" customWidth="1"/>
    <col min="4" max="4" width="46.57421875" style="338" customWidth="1"/>
    <col min="5" max="5" width="13.28125" style="338" customWidth="1"/>
    <col min="6" max="6" width="15.421875" style="357" customWidth="1"/>
    <col min="7" max="7" width="14.7109375" style="358" customWidth="1"/>
    <col min="8" max="8" width="8.28125" style="358" customWidth="1"/>
    <col min="9" max="9" width="14.421875" style="359" customWidth="1"/>
    <col min="10" max="16384" width="9.00390625" style="338" customWidth="1"/>
  </cols>
  <sheetData>
    <row r="1" spans="1:10" ht="23.25">
      <c r="A1" s="423" t="s">
        <v>156</v>
      </c>
      <c r="B1" s="423"/>
      <c r="C1" s="423"/>
      <c r="D1" s="423"/>
      <c r="E1" s="423"/>
      <c r="F1" s="423"/>
      <c r="G1" s="423"/>
      <c r="H1" s="423"/>
      <c r="I1" s="423"/>
      <c r="J1" s="337"/>
    </row>
    <row r="2" spans="1:9" ht="23.25">
      <c r="A2" s="422" t="s">
        <v>158</v>
      </c>
      <c r="B2" s="422"/>
      <c r="C2" s="422"/>
      <c r="D2" s="422"/>
      <c r="E2" s="422"/>
      <c r="F2" s="422"/>
      <c r="G2" s="422"/>
      <c r="H2" s="422"/>
      <c r="I2" s="422"/>
    </row>
    <row r="3" spans="1:97" s="337" customFormat="1" ht="23.25">
      <c r="A3" s="339" t="s">
        <v>159</v>
      </c>
      <c r="B3" s="339"/>
      <c r="C3" s="340" t="s">
        <v>160</v>
      </c>
      <c r="D3" s="341" t="s">
        <v>133</v>
      </c>
      <c r="E3" s="342" t="s">
        <v>136</v>
      </c>
      <c r="F3" s="342" t="s">
        <v>31</v>
      </c>
      <c r="G3" s="342" t="s">
        <v>51</v>
      </c>
      <c r="H3" s="343" t="s">
        <v>161</v>
      </c>
      <c r="I3" s="344" t="s">
        <v>0</v>
      </c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  <c r="BH3" s="338"/>
      <c r="BI3" s="338"/>
      <c r="BJ3" s="338"/>
      <c r="BK3" s="338"/>
      <c r="BL3" s="338"/>
      <c r="BM3" s="338"/>
      <c r="BN3" s="338"/>
      <c r="BO3" s="338"/>
      <c r="BP3" s="338"/>
      <c r="BQ3" s="338"/>
      <c r="BR3" s="338"/>
      <c r="BS3" s="338"/>
      <c r="BT3" s="338"/>
      <c r="BU3" s="338"/>
      <c r="BV3" s="338"/>
      <c r="BW3" s="338"/>
      <c r="BX3" s="338"/>
      <c r="BY3" s="338"/>
      <c r="BZ3" s="338"/>
      <c r="CA3" s="338"/>
      <c r="CB3" s="338"/>
      <c r="CC3" s="338"/>
      <c r="CD3" s="338"/>
      <c r="CE3" s="338"/>
      <c r="CF3" s="338"/>
      <c r="CG3" s="338"/>
      <c r="CH3" s="338"/>
      <c r="CI3" s="338"/>
      <c r="CJ3" s="338"/>
      <c r="CK3" s="338"/>
      <c r="CL3" s="338"/>
      <c r="CM3" s="338"/>
      <c r="CN3" s="338"/>
      <c r="CO3" s="338"/>
      <c r="CP3" s="338"/>
      <c r="CQ3" s="338"/>
      <c r="CR3" s="338"/>
      <c r="CS3" s="338"/>
    </row>
    <row r="4" spans="1:97" s="337" customFormat="1" ht="23.25">
      <c r="A4" s="345"/>
      <c r="B4" s="421" t="s">
        <v>75</v>
      </c>
      <c r="C4" s="421"/>
      <c r="D4" s="360"/>
      <c r="E4" s="361"/>
      <c r="F4" s="361"/>
      <c r="G4" s="361"/>
      <c r="H4" s="362"/>
      <c r="I4" s="351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</row>
    <row r="5" spans="1:9" ht="23.25" hidden="1">
      <c r="A5" s="345">
        <v>1</v>
      </c>
      <c r="B5" s="346"/>
      <c r="C5" s="347" t="s">
        <v>162</v>
      </c>
      <c r="D5" s="348" t="s">
        <v>163</v>
      </c>
      <c r="E5" s="348">
        <v>0</v>
      </c>
      <c r="F5" s="348">
        <v>0</v>
      </c>
      <c r="G5" s="348">
        <f>E5-F5</f>
        <v>0</v>
      </c>
      <c r="H5" s="349"/>
      <c r="I5" s="347"/>
    </row>
    <row r="6" spans="1:9" ht="23.25" hidden="1">
      <c r="A6" s="345"/>
      <c r="B6" s="346"/>
      <c r="C6" s="347" t="s">
        <v>164</v>
      </c>
      <c r="D6" s="348" t="s">
        <v>165</v>
      </c>
      <c r="E6" s="348"/>
      <c r="F6" s="348"/>
      <c r="G6" s="348" t="s">
        <v>157</v>
      </c>
      <c r="H6" s="349"/>
      <c r="I6" s="347"/>
    </row>
    <row r="7" spans="1:9" ht="23.25" hidden="1">
      <c r="A7" s="345"/>
      <c r="B7" s="346"/>
      <c r="C7" s="347"/>
      <c r="D7" s="348" t="s">
        <v>166</v>
      </c>
      <c r="E7" s="348"/>
      <c r="F7" s="348"/>
      <c r="G7" s="348"/>
      <c r="H7" s="349"/>
      <c r="I7" s="347"/>
    </row>
    <row r="8" spans="1:9" ht="23.25">
      <c r="A8" s="345">
        <v>1</v>
      </c>
      <c r="B8" s="346"/>
      <c r="C8" s="351" t="s">
        <v>167</v>
      </c>
      <c r="D8" s="348" t="s">
        <v>168</v>
      </c>
      <c r="E8" s="348">
        <v>1000000</v>
      </c>
      <c r="F8" s="348">
        <v>0</v>
      </c>
      <c r="G8" s="352">
        <f>E8-F8</f>
        <v>1000000</v>
      </c>
      <c r="H8" s="350"/>
      <c r="I8" s="350"/>
    </row>
    <row r="9" spans="1:9" ht="23.25">
      <c r="A9" s="345">
        <v>2</v>
      </c>
      <c r="B9" s="346"/>
      <c r="C9" s="351" t="s">
        <v>169</v>
      </c>
      <c r="D9" s="348" t="s">
        <v>170</v>
      </c>
      <c r="E9" s="348">
        <v>1650000</v>
      </c>
      <c r="F9" s="348"/>
      <c r="G9" s="352">
        <f aca="true" t="shared" si="0" ref="G9:G29">E9-F9</f>
        <v>1650000</v>
      </c>
      <c r="H9" s="345"/>
      <c r="I9" s="347"/>
    </row>
    <row r="10" spans="1:9" ht="23.25">
      <c r="A10" s="345">
        <v>3</v>
      </c>
      <c r="B10" s="346"/>
      <c r="C10" s="351" t="s">
        <v>171</v>
      </c>
      <c r="D10" s="348" t="s">
        <v>172</v>
      </c>
      <c r="E10" s="348">
        <v>433000</v>
      </c>
      <c r="F10" s="348">
        <v>0</v>
      </c>
      <c r="G10" s="352">
        <f t="shared" si="0"/>
        <v>433000</v>
      </c>
      <c r="H10" s="349"/>
      <c r="I10" s="347"/>
    </row>
    <row r="11" spans="1:9" ht="23.25">
      <c r="A11" s="345">
        <v>4</v>
      </c>
      <c r="B11" s="346"/>
      <c r="C11" s="353" t="s">
        <v>173</v>
      </c>
      <c r="D11" s="348" t="s">
        <v>174</v>
      </c>
      <c r="E11" s="348">
        <v>1800000</v>
      </c>
      <c r="F11" s="348"/>
      <c r="G11" s="352">
        <f t="shared" si="0"/>
        <v>1800000</v>
      </c>
      <c r="H11" s="350"/>
      <c r="I11" s="350"/>
    </row>
    <row r="12" spans="1:9" ht="23.25">
      <c r="A12" s="345">
        <v>5</v>
      </c>
      <c r="B12" s="346"/>
      <c r="C12" s="353" t="s">
        <v>175</v>
      </c>
      <c r="D12" s="348" t="s">
        <v>176</v>
      </c>
      <c r="E12" s="348">
        <v>640000</v>
      </c>
      <c r="F12" s="348"/>
      <c r="G12" s="352">
        <f t="shared" si="0"/>
        <v>640000</v>
      </c>
      <c r="H12" s="350"/>
      <c r="I12" s="350"/>
    </row>
    <row r="13" spans="1:9" ht="23.25">
      <c r="A13" s="345">
        <v>6</v>
      </c>
      <c r="B13" s="346"/>
      <c r="C13" s="353" t="s">
        <v>177</v>
      </c>
      <c r="D13" s="348" t="s">
        <v>178</v>
      </c>
      <c r="E13" s="348">
        <v>1500000</v>
      </c>
      <c r="F13" s="348"/>
      <c r="G13" s="352">
        <f t="shared" si="0"/>
        <v>1500000</v>
      </c>
      <c r="H13" s="350"/>
      <c r="I13" s="350"/>
    </row>
    <row r="14" spans="1:9" ht="23.25">
      <c r="A14" s="345">
        <v>7</v>
      </c>
      <c r="B14" s="346"/>
      <c r="C14" s="353" t="s">
        <v>179</v>
      </c>
      <c r="D14" s="348" t="s">
        <v>180</v>
      </c>
      <c r="E14" s="348">
        <v>232400</v>
      </c>
      <c r="F14" s="348"/>
      <c r="G14" s="352">
        <f t="shared" si="0"/>
        <v>232400</v>
      </c>
      <c r="H14" s="350"/>
      <c r="I14" s="350"/>
    </row>
    <row r="15" spans="1:9" ht="23.25">
      <c r="A15" s="345">
        <v>8</v>
      </c>
      <c r="B15" s="346"/>
      <c r="C15" s="353" t="s">
        <v>181</v>
      </c>
      <c r="D15" s="348" t="s">
        <v>182</v>
      </c>
      <c r="E15" s="348">
        <v>1502000</v>
      </c>
      <c r="F15" s="348"/>
      <c r="G15" s="352">
        <f t="shared" si="0"/>
        <v>1502000</v>
      </c>
      <c r="H15" s="350"/>
      <c r="I15" s="350"/>
    </row>
    <row r="16" spans="1:9" ht="23.25">
      <c r="A16" s="345"/>
      <c r="B16" s="419" t="s">
        <v>6</v>
      </c>
      <c r="C16" s="420"/>
      <c r="D16" s="348"/>
      <c r="E16" s="348"/>
      <c r="F16" s="348"/>
      <c r="G16" s="352">
        <f t="shared" si="0"/>
        <v>0</v>
      </c>
      <c r="H16" s="350"/>
      <c r="I16" s="350"/>
    </row>
    <row r="17" spans="1:9" ht="23.25">
      <c r="A17" s="345">
        <v>9</v>
      </c>
      <c r="B17" s="346"/>
      <c r="C17" s="353" t="s">
        <v>183</v>
      </c>
      <c r="D17" s="348" t="s">
        <v>184</v>
      </c>
      <c r="E17" s="348">
        <v>280000</v>
      </c>
      <c r="F17" s="348"/>
      <c r="G17" s="352">
        <f t="shared" si="0"/>
        <v>280000</v>
      </c>
      <c r="H17" s="350"/>
      <c r="I17" s="350"/>
    </row>
    <row r="18" spans="1:9" ht="23.25">
      <c r="A18" s="345">
        <v>10</v>
      </c>
      <c r="B18" s="346"/>
      <c r="C18" s="353" t="s">
        <v>185</v>
      </c>
      <c r="D18" s="348" t="s">
        <v>186</v>
      </c>
      <c r="E18" s="348">
        <v>400000</v>
      </c>
      <c r="F18" s="348"/>
      <c r="G18" s="352">
        <f t="shared" si="0"/>
        <v>400000</v>
      </c>
      <c r="H18" s="350"/>
      <c r="I18" s="350"/>
    </row>
    <row r="19" spans="1:9" ht="23.25">
      <c r="A19" s="345"/>
      <c r="B19" s="419" t="s">
        <v>16</v>
      </c>
      <c r="C19" s="420"/>
      <c r="D19" s="348"/>
      <c r="E19" s="348"/>
      <c r="F19" s="348"/>
      <c r="G19" s="352">
        <f t="shared" si="0"/>
        <v>0</v>
      </c>
      <c r="H19" s="350"/>
      <c r="I19" s="350"/>
    </row>
    <row r="20" spans="1:9" ht="23.25">
      <c r="A20" s="345">
        <v>11</v>
      </c>
      <c r="B20" s="346"/>
      <c r="C20" s="353" t="s">
        <v>187</v>
      </c>
      <c r="D20" s="348" t="s">
        <v>188</v>
      </c>
      <c r="E20" s="348">
        <v>350000</v>
      </c>
      <c r="F20" s="348"/>
      <c r="G20" s="352">
        <f t="shared" si="0"/>
        <v>350000</v>
      </c>
      <c r="H20" s="350"/>
      <c r="I20" s="350"/>
    </row>
    <row r="21" spans="1:9" ht="23.25">
      <c r="A21" s="345">
        <v>12</v>
      </c>
      <c r="B21" s="346"/>
      <c r="C21" s="353" t="s">
        <v>189</v>
      </c>
      <c r="D21" s="348" t="s">
        <v>190</v>
      </c>
      <c r="E21" s="348">
        <v>107000</v>
      </c>
      <c r="F21" s="348"/>
      <c r="G21" s="352">
        <f t="shared" si="0"/>
        <v>107000</v>
      </c>
      <c r="H21" s="350"/>
      <c r="I21" s="350"/>
    </row>
    <row r="22" spans="1:9" ht="23.25">
      <c r="A22" s="345">
        <v>13</v>
      </c>
      <c r="B22" s="346"/>
      <c r="C22" s="351" t="s">
        <v>191</v>
      </c>
      <c r="D22" s="348" t="s">
        <v>192</v>
      </c>
      <c r="E22" s="348">
        <v>75000</v>
      </c>
      <c r="F22" s="348"/>
      <c r="G22" s="352">
        <f t="shared" si="0"/>
        <v>75000</v>
      </c>
      <c r="H22" s="345"/>
      <c r="I22" s="347"/>
    </row>
    <row r="23" spans="1:9" ht="23.25">
      <c r="A23" s="345"/>
      <c r="B23" s="419" t="s">
        <v>15</v>
      </c>
      <c r="C23" s="420"/>
      <c r="D23" s="348"/>
      <c r="E23" s="348"/>
      <c r="F23" s="348"/>
      <c r="G23" s="352">
        <f t="shared" si="0"/>
        <v>0</v>
      </c>
      <c r="H23" s="345"/>
      <c r="I23" s="347"/>
    </row>
    <row r="24" spans="1:9" ht="23.25">
      <c r="A24" s="345">
        <v>14</v>
      </c>
      <c r="B24" s="346"/>
      <c r="C24" s="351" t="s">
        <v>193</v>
      </c>
      <c r="D24" s="348" t="s">
        <v>194</v>
      </c>
      <c r="E24" s="348">
        <v>980000</v>
      </c>
      <c r="F24" s="348"/>
      <c r="G24" s="352">
        <f t="shared" si="0"/>
        <v>980000</v>
      </c>
      <c r="H24" s="345"/>
      <c r="I24" s="347"/>
    </row>
    <row r="25" spans="1:9" ht="23.25">
      <c r="A25" s="345">
        <v>15</v>
      </c>
      <c r="B25" s="346"/>
      <c r="C25" s="351" t="s">
        <v>195</v>
      </c>
      <c r="D25" s="348" t="s">
        <v>196</v>
      </c>
      <c r="E25" s="348">
        <v>390000</v>
      </c>
      <c r="F25" s="348"/>
      <c r="G25" s="352">
        <f t="shared" si="0"/>
        <v>390000</v>
      </c>
      <c r="H25" s="345"/>
      <c r="I25" s="347"/>
    </row>
    <row r="26" spans="1:9" ht="23.25">
      <c r="A26" s="345">
        <v>16</v>
      </c>
      <c r="B26" s="346"/>
      <c r="C26" s="351" t="s">
        <v>197</v>
      </c>
      <c r="D26" s="348" t="s">
        <v>198</v>
      </c>
      <c r="E26" s="348">
        <v>96300</v>
      </c>
      <c r="F26" s="348"/>
      <c r="G26" s="352">
        <f t="shared" si="0"/>
        <v>96300</v>
      </c>
      <c r="H26" s="345"/>
      <c r="I26" s="347"/>
    </row>
    <row r="27" spans="1:9" ht="23.25">
      <c r="A27" s="345">
        <v>17</v>
      </c>
      <c r="B27" s="346"/>
      <c r="C27" s="351" t="s">
        <v>199</v>
      </c>
      <c r="D27" s="348" t="s">
        <v>200</v>
      </c>
      <c r="E27" s="348">
        <v>299600</v>
      </c>
      <c r="F27" s="348"/>
      <c r="G27" s="352">
        <f t="shared" si="0"/>
        <v>299600</v>
      </c>
      <c r="H27" s="345"/>
      <c r="I27" s="347"/>
    </row>
    <row r="28" spans="1:9" ht="23.25">
      <c r="A28" s="345">
        <v>18</v>
      </c>
      <c r="B28" s="346"/>
      <c r="C28" s="351" t="s">
        <v>201</v>
      </c>
      <c r="D28" s="348" t="s">
        <v>202</v>
      </c>
      <c r="E28" s="348">
        <v>270000</v>
      </c>
      <c r="F28" s="348"/>
      <c r="G28" s="352">
        <f t="shared" si="0"/>
        <v>270000</v>
      </c>
      <c r="H28" s="345"/>
      <c r="I28" s="347"/>
    </row>
    <row r="29" spans="1:9" ht="23.25">
      <c r="A29" s="345">
        <v>19</v>
      </c>
      <c r="B29" s="346"/>
      <c r="C29" s="351" t="s">
        <v>203</v>
      </c>
      <c r="D29" s="348" t="s">
        <v>204</v>
      </c>
      <c r="E29" s="348">
        <v>51000</v>
      </c>
      <c r="F29" s="348"/>
      <c r="G29" s="352">
        <f t="shared" si="0"/>
        <v>51000</v>
      </c>
      <c r="H29" s="345"/>
      <c r="I29" s="347"/>
    </row>
    <row r="30" spans="1:9" ht="23.25">
      <c r="A30" s="345"/>
      <c r="B30" s="345"/>
      <c r="C30" s="351"/>
      <c r="D30" s="354" t="s">
        <v>205</v>
      </c>
      <c r="E30" s="348">
        <f>SUM(E8:E29)</f>
        <v>12056300</v>
      </c>
      <c r="F30" s="348">
        <f>SUM(F8:F29)</f>
        <v>0</v>
      </c>
      <c r="G30" s="348">
        <f>SUM(G8:G29)</f>
        <v>12056300</v>
      </c>
      <c r="H30" s="348">
        <f>SUM(H8:H29)</f>
        <v>0</v>
      </c>
      <c r="I30" s="348">
        <f>SUM(I8:I29)</f>
        <v>0</v>
      </c>
    </row>
    <row r="31" spans="1:9" ht="23.25">
      <c r="A31" s="355"/>
      <c r="B31" s="355"/>
      <c r="E31" s="356"/>
      <c r="F31" s="338"/>
      <c r="G31" s="355"/>
      <c r="H31" s="355"/>
      <c r="I31" s="355"/>
    </row>
    <row r="32" spans="1:9" ht="23.25">
      <c r="A32" s="355"/>
      <c r="B32" s="355"/>
      <c r="E32" s="356"/>
      <c r="F32" s="338"/>
      <c r="G32" s="355"/>
      <c r="H32" s="355"/>
      <c r="I32" s="355"/>
    </row>
    <row r="33" spans="1:9" ht="23.25">
      <c r="A33" s="355"/>
      <c r="B33" s="355"/>
      <c r="E33" s="356"/>
      <c r="F33" s="338"/>
      <c r="G33" s="355"/>
      <c r="H33" s="355"/>
      <c r="I33" s="355"/>
    </row>
    <row r="34" spans="1:9" ht="23.25">
      <c r="A34" s="355"/>
      <c r="B34" s="355"/>
      <c r="E34" s="356"/>
      <c r="F34" s="338"/>
      <c r="G34" s="355"/>
      <c r="H34" s="355"/>
      <c r="I34" s="355"/>
    </row>
    <row r="35" spans="1:9" ht="23.25">
      <c r="A35" s="355"/>
      <c r="B35" s="355"/>
      <c r="E35" s="356"/>
      <c r="F35" s="338"/>
      <c r="G35" s="355"/>
      <c r="H35" s="355"/>
      <c r="I35" s="355"/>
    </row>
    <row r="36" spans="1:9" ht="23.25">
      <c r="A36" s="355"/>
      <c r="B36" s="355"/>
      <c r="E36" s="356"/>
      <c r="F36" s="338"/>
      <c r="G36" s="355"/>
      <c r="H36" s="355"/>
      <c r="I36" s="355"/>
    </row>
    <row r="37" spans="1:9" ht="23.25">
      <c r="A37" s="355"/>
      <c r="B37" s="355"/>
      <c r="E37" s="356"/>
      <c r="F37" s="338"/>
      <c r="G37" s="355"/>
      <c r="H37" s="355"/>
      <c r="I37" s="355"/>
    </row>
    <row r="38" spans="3:9" ht="23.25">
      <c r="C38" s="337"/>
      <c r="E38" s="356"/>
      <c r="F38" s="338"/>
      <c r="G38" s="355"/>
      <c r="H38" s="355"/>
      <c r="I38" s="355"/>
    </row>
    <row r="39" spans="3:9" ht="23.25">
      <c r="C39" s="337"/>
      <c r="E39" s="356"/>
      <c r="F39" s="338"/>
      <c r="G39" s="355"/>
      <c r="H39" s="355"/>
      <c r="I39" s="355"/>
    </row>
    <row r="40" spans="3:9" ht="23.25">
      <c r="C40" s="337"/>
      <c r="E40" s="356"/>
      <c r="F40" s="338"/>
      <c r="G40" s="355"/>
      <c r="H40" s="355"/>
      <c r="I40" s="355"/>
    </row>
    <row r="41" spans="3:9" ht="23.25">
      <c r="C41" s="337"/>
      <c r="E41" s="356"/>
      <c r="F41" s="338"/>
      <c r="G41" s="355"/>
      <c r="H41" s="355"/>
      <c r="I41" s="355"/>
    </row>
    <row r="42" spans="3:9" ht="23.25">
      <c r="C42" s="337"/>
      <c r="E42" s="356"/>
      <c r="F42" s="338"/>
      <c r="G42" s="355"/>
      <c r="H42" s="355"/>
      <c r="I42" s="355"/>
    </row>
    <row r="43" spans="3:9" ht="23.25">
      <c r="C43" s="337"/>
      <c r="E43" s="356"/>
      <c r="F43" s="338"/>
      <c r="G43" s="355"/>
      <c r="H43" s="355"/>
      <c r="I43" s="355"/>
    </row>
    <row r="44" spans="3:9" ht="23.25">
      <c r="C44" s="337"/>
      <c r="E44" s="356"/>
      <c r="F44" s="338"/>
      <c r="G44" s="355"/>
      <c r="H44" s="355"/>
      <c r="I44" s="355"/>
    </row>
    <row r="45" spans="3:9" ht="23.25">
      <c r="C45" s="337"/>
      <c r="E45" s="356"/>
      <c r="F45" s="338"/>
      <c r="G45" s="355"/>
      <c r="H45" s="355"/>
      <c r="I45" s="355"/>
    </row>
    <row r="46" spans="3:9" ht="23.25">
      <c r="C46" s="337"/>
      <c r="E46" s="356"/>
      <c r="F46" s="338"/>
      <c r="G46" s="355"/>
      <c r="H46" s="355"/>
      <c r="I46" s="355"/>
    </row>
    <row r="47" spans="3:9" ht="23.25">
      <c r="C47" s="337"/>
      <c r="E47" s="356"/>
      <c r="F47" s="338"/>
      <c r="G47" s="355"/>
      <c r="H47" s="355"/>
      <c r="I47" s="355"/>
    </row>
    <row r="48" spans="3:9" ht="23.25">
      <c r="C48" s="337"/>
      <c r="E48" s="356"/>
      <c r="F48" s="338"/>
      <c r="G48" s="355"/>
      <c r="H48" s="355"/>
      <c r="I48" s="355"/>
    </row>
    <row r="49" spans="3:9" ht="23.25">
      <c r="C49" s="337"/>
      <c r="E49" s="356"/>
      <c r="F49" s="338"/>
      <c r="G49" s="355"/>
      <c r="H49" s="355"/>
      <c r="I49" s="355"/>
    </row>
    <row r="50" spans="3:9" ht="23.25">
      <c r="C50" s="337"/>
      <c r="E50" s="356"/>
      <c r="F50" s="338"/>
      <c r="G50" s="355"/>
      <c r="H50" s="355"/>
      <c r="I50" s="355"/>
    </row>
    <row r="51" spans="3:9" ht="23.25">
      <c r="C51" s="337"/>
      <c r="E51" s="356"/>
      <c r="F51" s="338"/>
      <c r="G51" s="355"/>
      <c r="H51" s="355"/>
      <c r="I51" s="355"/>
    </row>
    <row r="52" spans="3:9" ht="23.25">
      <c r="C52" s="337"/>
      <c r="E52" s="356"/>
      <c r="F52" s="338"/>
      <c r="G52" s="355"/>
      <c r="H52" s="355"/>
      <c r="I52" s="355"/>
    </row>
    <row r="53" spans="3:9" ht="23.25">
      <c r="C53" s="337"/>
      <c r="E53" s="356"/>
      <c r="F53" s="338"/>
      <c r="G53" s="355"/>
      <c r="H53" s="355"/>
      <c r="I53" s="355"/>
    </row>
    <row r="54" spans="3:9" ht="23.25">
      <c r="C54" s="337"/>
      <c r="E54" s="356"/>
      <c r="F54" s="338"/>
      <c r="G54" s="355"/>
      <c r="H54" s="355"/>
      <c r="I54" s="355"/>
    </row>
    <row r="55" spans="3:9" ht="23.25">
      <c r="C55" s="337"/>
      <c r="E55" s="356"/>
      <c r="F55" s="338"/>
      <c r="G55" s="355"/>
      <c r="H55" s="355"/>
      <c r="I55" s="355"/>
    </row>
    <row r="56" spans="3:9" ht="23.25">
      <c r="C56" s="337"/>
      <c r="E56" s="356"/>
      <c r="F56" s="338"/>
      <c r="G56" s="355"/>
      <c r="H56" s="355"/>
      <c r="I56" s="355"/>
    </row>
    <row r="57" spans="3:9" ht="23.25">
      <c r="C57" s="337"/>
      <c r="E57" s="356"/>
      <c r="F57" s="338"/>
      <c r="G57" s="355"/>
      <c r="H57" s="355"/>
      <c r="I57" s="355"/>
    </row>
    <row r="58" spans="3:9" ht="23.25">
      <c r="C58" s="337"/>
      <c r="E58" s="356"/>
      <c r="F58" s="338"/>
      <c r="G58" s="355"/>
      <c r="H58" s="355"/>
      <c r="I58" s="355"/>
    </row>
    <row r="59" spans="3:9" ht="23.25">
      <c r="C59" s="337"/>
      <c r="E59" s="356"/>
      <c r="F59" s="338"/>
      <c r="G59" s="355"/>
      <c r="H59" s="355"/>
      <c r="I59" s="355"/>
    </row>
    <row r="60" spans="3:9" ht="23.25">
      <c r="C60" s="337"/>
      <c r="E60" s="356"/>
      <c r="F60" s="338"/>
      <c r="G60" s="355"/>
      <c r="H60" s="355"/>
      <c r="I60" s="355"/>
    </row>
    <row r="61" spans="3:9" ht="23.25">
      <c r="C61" s="337"/>
      <c r="E61" s="356"/>
      <c r="F61" s="338"/>
      <c r="G61" s="355"/>
      <c r="H61" s="355"/>
      <c r="I61" s="355"/>
    </row>
    <row r="62" spans="3:9" ht="23.25">
      <c r="C62" s="337"/>
      <c r="E62" s="356"/>
      <c r="F62" s="338"/>
      <c r="G62" s="355"/>
      <c r="H62" s="355"/>
      <c r="I62" s="355"/>
    </row>
    <row r="63" spans="3:9" ht="23.25">
      <c r="C63" s="337"/>
      <c r="E63" s="356"/>
      <c r="F63" s="338"/>
      <c r="G63" s="355"/>
      <c r="H63" s="355"/>
      <c r="I63" s="355"/>
    </row>
    <row r="64" spans="3:9" ht="23.25">
      <c r="C64" s="337"/>
      <c r="E64" s="356"/>
      <c r="F64" s="338"/>
      <c r="G64" s="355"/>
      <c r="H64" s="355"/>
      <c r="I64" s="355"/>
    </row>
    <row r="65" spans="3:9" ht="23.25">
      <c r="C65" s="337"/>
      <c r="E65" s="356"/>
      <c r="F65" s="338"/>
      <c r="G65" s="355"/>
      <c r="H65" s="355"/>
      <c r="I65" s="355"/>
    </row>
    <row r="66" spans="3:9" ht="23.25">
      <c r="C66" s="337"/>
      <c r="E66" s="356"/>
      <c r="F66" s="338"/>
      <c r="G66" s="355"/>
      <c r="H66" s="355"/>
      <c r="I66" s="355"/>
    </row>
    <row r="67" spans="3:9" ht="23.25">
      <c r="C67" s="337"/>
      <c r="E67" s="356"/>
      <c r="F67" s="338"/>
      <c r="G67" s="355"/>
      <c r="H67" s="355"/>
      <c r="I67" s="355"/>
    </row>
    <row r="68" spans="3:9" ht="23.25">
      <c r="C68" s="337"/>
      <c r="E68" s="356"/>
      <c r="F68" s="338"/>
      <c r="G68" s="355"/>
      <c r="H68" s="355"/>
      <c r="I68" s="355"/>
    </row>
    <row r="69" spans="3:9" ht="23.25">
      <c r="C69" s="337"/>
      <c r="E69" s="356"/>
      <c r="F69" s="338"/>
      <c r="G69" s="355"/>
      <c r="H69" s="355"/>
      <c r="I69" s="355"/>
    </row>
    <row r="70" spans="3:9" ht="23.25">
      <c r="C70" s="337"/>
      <c r="E70" s="356"/>
      <c r="F70" s="338"/>
      <c r="G70" s="355"/>
      <c r="H70" s="355"/>
      <c r="I70" s="355"/>
    </row>
    <row r="71" spans="3:9" ht="23.25">
      <c r="C71" s="337"/>
      <c r="E71" s="356"/>
      <c r="F71" s="338"/>
      <c r="G71" s="355"/>
      <c r="H71" s="355"/>
      <c r="I71" s="355"/>
    </row>
    <row r="72" spans="3:9" ht="23.25">
      <c r="C72" s="337"/>
      <c r="E72" s="356"/>
      <c r="F72" s="338"/>
      <c r="G72" s="355"/>
      <c r="H72" s="355"/>
      <c r="I72" s="355"/>
    </row>
    <row r="73" spans="3:9" ht="23.25">
      <c r="C73" s="337"/>
      <c r="E73" s="356"/>
      <c r="F73" s="338"/>
      <c r="G73" s="355"/>
      <c r="H73" s="355"/>
      <c r="I73" s="355"/>
    </row>
    <row r="74" spans="3:9" ht="23.25">
      <c r="C74" s="337"/>
      <c r="E74" s="356"/>
      <c r="F74" s="338"/>
      <c r="G74" s="355"/>
      <c r="H74" s="355"/>
      <c r="I74" s="355"/>
    </row>
    <row r="75" spans="3:9" ht="23.25">
      <c r="C75" s="337"/>
      <c r="E75" s="356"/>
      <c r="F75" s="338"/>
      <c r="G75" s="355"/>
      <c r="H75" s="355"/>
      <c r="I75" s="355"/>
    </row>
    <row r="76" spans="3:9" ht="23.25">
      <c r="C76" s="337"/>
      <c r="E76" s="356"/>
      <c r="F76" s="338"/>
      <c r="G76" s="355"/>
      <c r="H76" s="355"/>
      <c r="I76" s="355"/>
    </row>
    <row r="77" spans="3:9" ht="23.25">
      <c r="C77" s="337"/>
      <c r="E77" s="356"/>
      <c r="F77" s="338"/>
      <c r="G77" s="355"/>
      <c r="H77" s="355"/>
      <c r="I77" s="355"/>
    </row>
    <row r="78" spans="3:9" ht="23.25">
      <c r="C78" s="337"/>
      <c r="E78" s="356"/>
      <c r="F78" s="338"/>
      <c r="G78" s="355"/>
      <c r="H78" s="355"/>
      <c r="I78" s="355"/>
    </row>
    <row r="79" spans="3:9" ht="23.25">
      <c r="C79" s="337"/>
      <c r="E79" s="356"/>
      <c r="F79" s="338"/>
      <c r="G79" s="355"/>
      <c r="H79" s="355"/>
      <c r="I79" s="355"/>
    </row>
    <row r="80" spans="3:9" ht="23.25">
      <c r="C80" s="337"/>
      <c r="E80" s="356"/>
      <c r="F80" s="338"/>
      <c r="G80" s="355"/>
      <c r="H80" s="355"/>
      <c r="I80" s="355"/>
    </row>
    <row r="81" spans="3:9" ht="23.25">
      <c r="C81" s="337"/>
      <c r="E81" s="356"/>
      <c r="F81" s="338"/>
      <c r="G81" s="355"/>
      <c r="H81" s="355"/>
      <c r="I81" s="355"/>
    </row>
    <row r="82" spans="3:9" ht="23.25">
      <c r="C82" s="337"/>
      <c r="E82" s="356"/>
      <c r="F82" s="338"/>
      <c r="G82" s="355"/>
      <c r="H82" s="355"/>
      <c r="I82" s="355"/>
    </row>
    <row r="83" spans="3:9" ht="23.25">
      <c r="C83" s="337"/>
      <c r="E83" s="356"/>
      <c r="F83" s="338"/>
      <c r="G83" s="355"/>
      <c r="H83" s="355"/>
      <c r="I83" s="355"/>
    </row>
    <row r="84" spans="3:9" ht="23.25">
      <c r="C84" s="337"/>
      <c r="E84" s="356"/>
      <c r="F84" s="338"/>
      <c r="G84" s="355"/>
      <c r="H84" s="355"/>
      <c r="I84" s="355"/>
    </row>
    <row r="85" spans="3:9" ht="23.25">
      <c r="C85" s="337"/>
      <c r="E85" s="356"/>
      <c r="F85" s="338"/>
      <c r="G85" s="355"/>
      <c r="H85" s="355"/>
      <c r="I85" s="355"/>
    </row>
    <row r="86" spans="3:9" ht="23.25">
      <c r="C86" s="337"/>
      <c r="E86" s="356"/>
      <c r="F86" s="338"/>
      <c r="G86" s="355"/>
      <c r="H86" s="355"/>
      <c r="I86" s="355"/>
    </row>
    <row r="87" spans="3:9" ht="23.25">
      <c r="C87" s="337"/>
      <c r="E87" s="356"/>
      <c r="F87" s="338"/>
      <c r="G87" s="355"/>
      <c r="H87" s="355"/>
      <c r="I87" s="355"/>
    </row>
    <row r="88" spans="3:9" ht="23.25">
      <c r="C88" s="337"/>
      <c r="E88" s="356"/>
      <c r="F88" s="338"/>
      <c r="G88" s="355"/>
      <c r="H88" s="355"/>
      <c r="I88" s="355"/>
    </row>
    <row r="89" spans="3:9" ht="23.25">
      <c r="C89" s="337"/>
      <c r="E89" s="356"/>
      <c r="F89" s="338"/>
      <c r="G89" s="355"/>
      <c r="H89" s="355"/>
      <c r="I89" s="355"/>
    </row>
    <row r="90" spans="3:9" ht="23.25">
      <c r="C90" s="337"/>
      <c r="E90" s="356"/>
      <c r="F90" s="338"/>
      <c r="G90" s="355"/>
      <c r="H90" s="355"/>
      <c r="I90" s="355"/>
    </row>
    <row r="91" spans="3:9" ht="23.25">
      <c r="C91" s="337"/>
      <c r="E91" s="356"/>
      <c r="F91" s="338"/>
      <c r="G91" s="355"/>
      <c r="H91" s="355"/>
      <c r="I91" s="355"/>
    </row>
    <row r="92" spans="3:9" ht="23.25">
      <c r="C92" s="337"/>
      <c r="E92" s="356"/>
      <c r="F92" s="338"/>
      <c r="G92" s="355"/>
      <c r="H92" s="355"/>
      <c r="I92" s="355"/>
    </row>
    <row r="93" spans="3:9" ht="23.25">
      <c r="C93" s="337"/>
      <c r="E93" s="356"/>
      <c r="F93" s="338"/>
      <c r="G93" s="355"/>
      <c r="H93" s="355"/>
      <c r="I93" s="355"/>
    </row>
    <row r="94" spans="3:9" ht="23.25">
      <c r="C94" s="337"/>
      <c r="E94" s="356"/>
      <c r="F94" s="338"/>
      <c r="G94" s="355"/>
      <c r="H94" s="355"/>
      <c r="I94" s="355"/>
    </row>
    <row r="95" spans="3:9" ht="23.25">
      <c r="C95" s="337"/>
      <c r="E95" s="356"/>
      <c r="F95" s="338"/>
      <c r="G95" s="355"/>
      <c r="H95" s="355"/>
      <c r="I95" s="355"/>
    </row>
    <row r="96" spans="3:9" ht="23.25">
      <c r="C96" s="337"/>
      <c r="E96" s="356"/>
      <c r="F96" s="338"/>
      <c r="G96" s="355"/>
      <c r="H96" s="355"/>
      <c r="I96" s="355"/>
    </row>
    <row r="97" spans="3:9" ht="23.25">
      <c r="C97" s="337"/>
      <c r="E97" s="356"/>
      <c r="F97" s="338"/>
      <c r="G97" s="355"/>
      <c r="H97" s="355"/>
      <c r="I97" s="355"/>
    </row>
    <row r="98" spans="3:9" ht="23.25">
      <c r="C98" s="337"/>
      <c r="E98" s="356"/>
      <c r="F98" s="338"/>
      <c r="G98" s="355"/>
      <c r="H98" s="355"/>
      <c r="I98" s="355"/>
    </row>
    <row r="99" spans="3:9" ht="23.25">
      <c r="C99" s="337"/>
      <c r="E99" s="356"/>
      <c r="F99" s="338"/>
      <c r="G99" s="355"/>
      <c r="H99" s="355"/>
      <c r="I99" s="355"/>
    </row>
    <row r="100" spans="3:9" ht="23.25">
      <c r="C100" s="337"/>
      <c r="E100" s="356"/>
      <c r="F100" s="338"/>
      <c r="G100" s="355"/>
      <c r="H100" s="355"/>
      <c r="I100" s="355"/>
    </row>
    <row r="101" spans="3:9" ht="23.25">
      <c r="C101" s="337"/>
      <c r="E101" s="356"/>
      <c r="F101" s="338"/>
      <c r="G101" s="355"/>
      <c r="H101" s="355"/>
      <c r="I101" s="355"/>
    </row>
    <row r="102" spans="3:9" ht="23.25">
      <c r="C102" s="337"/>
      <c r="E102" s="356"/>
      <c r="F102" s="338"/>
      <c r="G102" s="355"/>
      <c r="H102" s="355"/>
      <c r="I102" s="355"/>
    </row>
    <row r="103" spans="3:9" ht="23.25">
      <c r="C103" s="337"/>
      <c r="E103" s="356"/>
      <c r="F103" s="338"/>
      <c r="G103" s="355"/>
      <c r="H103" s="355"/>
      <c r="I103" s="355"/>
    </row>
    <row r="104" spans="3:9" ht="23.25">
      <c r="C104" s="337"/>
      <c r="E104" s="356"/>
      <c r="F104" s="338"/>
      <c r="G104" s="355"/>
      <c r="H104" s="355"/>
      <c r="I104" s="355"/>
    </row>
    <row r="105" spans="3:9" ht="23.25">
      <c r="C105" s="337"/>
      <c r="E105" s="356"/>
      <c r="F105" s="338"/>
      <c r="G105" s="355"/>
      <c r="H105" s="355"/>
      <c r="I105" s="355"/>
    </row>
    <row r="106" spans="3:9" ht="23.25">
      <c r="C106" s="337"/>
      <c r="E106" s="356"/>
      <c r="F106" s="338"/>
      <c r="G106" s="355"/>
      <c r="H106" s="355"/>
      <c r="I106" s="355"/>
    </row>
    <row r="107" spans="3:9" ht="23.25">
      <c r="C107" s="337"/>
      <c r="E107" s="356"/>
      <c r="F107" s="338"/>
      <c r="G107" s="355"/>
      <c r="H107" s="355"/>
      <c r="I107" s="355"/>
    </row>
    <row r="108" spans="3:9" ht="23.25">
      <c r="C108" s="337"/>
      <c r="E108" s="356"/>
      <c r="F108" s="338"/>
      <c r="G108" s="355"/>
      <c r="H108" s="355"/>
      <c r="I108" s="355"/>
    </row>
    <row r="109" spans="3:9" ht="23.25">
      <c r="C109" s="337"/>
      <c r="E109" s="356"/>
      <c r="F109" s="338"/>
      <c r="G109" s="355"/>
      <c r="H109" s="355"/>
      <c r="I109" s="355"/>
    </row>
    <row r="110" spans="3:9" ht="23.25">
      <c r="C110" s="337"/>
      <c r="E110" s="356"/>
      <c r="F110" s="338"/>
      <c r="G110" s="355"/>
      <c r="H110" s="355"/>
      <c r="I110" s="355"/>
    </row>
    <row r="111" spans="3:9" ht="23.25">
      <c r="C111" s="337"/>
      <c r="E111" s="356"/>
      <c r="F111" s="338"/>
      <c r="G111" s="355"/>
      <c r="H111" s="355"/>
      <c r="I111" s="355"/>
    </row>
    <row r="112" spans="3:9" ht="23.25">
      <c r="C112" s="337"/>
      <c r="E112" s="356"/>
      <c r="F112" s="338"/>
      <c r="G112" s="355"/>
      <c r="H112" s="355"/>
      <c r="I112" s="355"/>
    </row>
    <row r="113" spans="3:9" ht="23.25">
      <c r="C113" s="337"/>
      <c r="E113" s="356"/>
      <c r="F113" s="338"/>
      <c r="G113" s="355"/>
      <c r="H113" s="355"/>
      <c r="I113" s="355"/>
    </row>
    <row r="114" spans="3:9" ht="23.25">
      <c r="C114" s="337"/>
      <c r="E114" s="356"/>
      <c r="F114" s="338"/>
      <c r="G114" s="355"/>
      <c r="H114" s="355"/>
      <c r="I114" s="355"/>
    </row>
    <row r="115" spans="3:9" ht="23.25">
      <c r="C115" s="337"/>
      <c r="E115" s="356"/>
      <c r="F115" s="338"/>
      <c r="G115" s="355"/>
      <c r="H115" s="355"/>
      <c r="I115" s="355"/>
    </row>
    <row r="116" spans="3:9" ht="23.25">
      <c r="C116" s="337"/>
      <c r="E116" s="356"/>
      <c r="F116" s="338"/>
      <c r="G116" s="355"/>
      <c r="H116" s="355"/>
      <c r="I116" s="355"/>
    </row>
    <row r="117" spans="3:9" ht="23.25">
      <c r="C117" s="337"/>
      <c r="E117" s="356"/>
      <c r="F117" s="338"/>
      <c r="G117" s="355"/>
      <c r="H117" s="355"/>
      <c r="I117" s="355"/>
    </row>
    <row r="118" spans="3:9" ht="23.25">
      <c r="C118" s="337"/>
      <c r="E118" s="356"/>
      <c r="F118" s="338"/>
      <c r="G118" s="355"/>
      <c r="H118" s="355"/>
      <c r="I118" s="355"/>
    </row>
    <row r="119" spans="3:9" ht="23.25">
      <c r="C119" s="337"/>
      <c r="E119" s="356"/>
      <c r="F119" s="338"/>
      <c r="G119" s="355"/>
      <c r="H119" s="355"/>
      <c r="I119" s="355"/>
    </row>
    <row r="120" spans="3:9" ht="23.25">
      <c r="C120" s="337"/>
      <c r="E120" s="356"/>
      <c r="F120" s="338"/>
      <c r="G120" s="355"/>
      <c r="H120" s="355"/>
      <c r="I120" s="355"/>
    </row>
    <row r="121" spans="3:9" ht="23.25">
      <c r="C121" s="337"/>
      <c r="E121" s="356"/>
      <c r="F121" s="338"/>
      <c r="G121" s="355"/>
      <c r="H121" s="355"/>
      <c r="I121" s="355"/>
    </row>
    <row r="122" spans="3:9" ht="23.25">
      <c r="C122" s="337"/>
      <c r="E122" s="356"/>
      <c r="F122" s="338"/>
      <c r="G122" s="355"/>
      <c r="H122" s="355"/>
      <c r="I122" s="355"/>
    </row>
    <row r="123" spans="3:9" ht="23.25">
      <c r="C123" s="337"/>
      <c r="E123" s="356"/>
      <c r="F123" s="338"/>
      <c r="G123" s="355"/>
      <c r="H123" s="355"/>
      <c r="I123" s="355"/>
    </row>
    <row r="124" spans="3:9" ht="23.25">
      <c r="C124" s="337"/>
      <c r="E124" s="356"/>
      <c r="F124" s="338"/>
      <c r="G124" s="355"/>
      <c r="H124" s="355"/>
      <c r="I124" s="355"/>
    </row>
    <row r="125" spans="3:9" ht="23.25">
      <c r="C125" s="337"/>
      <c r="E125" s="356"/>
      <c r="F125" s="338"/>
      <c r="G125" s="355"/>
      <c r="H125" s="355"/>
      <c r="I125" s="355"/>
    </row>
    <row r="126" spans="3:9" ht="23.25">
      <c r="C126" s="337"/>
      <c r="E126" s="356"/>
      <c r="F126" s="338"/>
      <c r="G126" s="355"/>
      <c r="H126" s="355"/>
      <c r="I126" s="355"/>
    </row>
    <row r="127" spans="3:9" ht="23.25">
      <c r="C127" s="337"/>
      <c r="E127" s="356"/>
      <c r="F127" s="338"/>
      <c r="G127" s="355"/>
      <c r="H127" s="355"/>
      <c r="I127" s="355"/>
    </row>
    <row r="128" spans="3:9" ht="23.25">
      <c r="C128" s="337"/>
      <c r="E128" s="356"/>
      <c r="F128" s="338"/>
      <c r="G128" s="355"/>
      <c r="H128" s="355"/>
      <c r="I128" s="355"/>
    </row>
    <row r="129" spans="3:9" ht="23.25">
      <c r="C129" s="337"/>
      <c r="E129" s="356"/>
      <c r="F129" s="338"/>
      <c r="G129" s="355"/>
      <c r="H129" s="355"/>
      <c r="I129" s="355"/>
    </row>
    <row r="130" spans="3:9" ht="23.25">
      <c r="C130" s="337"/>
      <c r="E130" s="356"/>
      <c r="F130" s="338"/>
      <c r="G130" s="355"/>
      <c r="H130" s="355"/>
      <c r="I130" s="355"/>
    </row>
    <row r="131" spans="3:9" ht="23.25">
      <c r="C131" s="337"/>
      <c r="E131" s="356"/>
      <c r="F131" s="338"/>
      <c r="G131" s="355"/>
      <c r="H131" s="355"/>
      <c r="I131" s="355"/>
    </row>
    <row r="132" spans="3:9" ht="23.25">
      <c r="C132" s="337"/>
      <c r="E132" s="356"/>
      <c r="F132" s="338"/>
      <c r="G132" s="355"/>
      <c r="H132" s="355"/>
      <c r="I132" s="355"/>
    </row>
    <row r="133" spans="3:9" ht="23.25">
      <c r="C133" s="337"/>
      <c r="E133" s="356"/>
      <c r="F133" s="338"/>
      <c r="G133" s="355"/>
      <c r="H133" s="355"/>
      <c r="I133" s="355"/>
    </row>
    <row r="134" spans="3:9" ht="23.25">
      <c r="C134" s="337"/>
      <c r="E134" s="356"/>
      <c r="F134" s="338"/>
      <c r="G134" s="355"/>
      <c r="H134" s="355"/>
      <c r="I134" s="355"/>
    </row>
    <row r="135" spans="3:9" ht="23.25">
      <c r="C135" s="337"/>
      <c r="E135" s="356"/>
      <c r="F135" s="338"/>
      <c r="G135" s="355"/>
      <c r="H135" s="355"/>
      <c r="I135" s="355"/>
    </row>
    <row r="136" spans="3:9" ht="23.25">
      <c r="C136" s="337"/>
      <c r="E136" s="356"/>
      <c r="F136" s="338"/>
      <c r="G136" s="355"/>
      <c r="H136" s="355"/>
      <c r="I136" s="355"/>
    </row>
    <row r="137" spans="3:9" ht="23.25">
      <c r="C137" s="337"/>
      <c r="E137" s="356"/>
      <c r="F137" s="338"/>
      <c r="G137" s="355"/>
      <c r="H137" s="355"/>
      <c r="I137" s="355"/>
    </row>
    <row r="138" spans="3:9" ht="23.25">
      <c r="C138" s="337"/>
      <c r="E138" s="356"/>
      <c r="F138" s="338"/>
      <c r="G138" s="355"/>
      <c r="H138" s="355"/>
      <c r="I138" s="355"/>
    </row>
    <row r="139" spans="3:9" ht="23.25">
      <c r="C139" s="337"/>
      <c r="E139" s="356"/>
      <c r="F139" s="338"/>
      <c r="G139" s="355"/>
      <c r="H139" s="355"/>
      <c r="I139" s="355"/>
    </row>
    <row r="140" spans="3:9" ht="23.25">
      <c r="C140" s="337"/>
      <c r="E140" s="356"/>
      <c r="F140" s="338"/>
      <c r="G140" s="355"/>
      <c r="H140" s="355"/>
      <c r="I140" s="355"/>
    </row>
    <row r="141" spans="3:9" ht="23.25">
      <c r="C141" s="337"/>
      <c r="E141" s="356"/>
      <c r="F141" s="338"/>
      <c r="G141" s="355"/>
      <c r="H141" s="355"/>
      <c r="I141" s="355"/>
    </row>
    <row r="142" spans="3:9" ht="23.25">
      <c r="C142" s="337"/>
      <c r="E142" s="356"/>
      <c r="F142" s="338"/>
      <c r="G142" s="355"/>
      <c r="H142" s="355"/>
      <c r="I142" s="355"/>
    </row>
    <row r="143" spans="3:9" ht="23.25">
      <c r="C143" s="337"/>
      <c r="E143" s="356"/>
      <c r="F143" s="338"/>
      <c r="G143" s="355"/>
      <c r="H143" s="355"/>
      <c r="I143" s="355"/>
    </row>
    <row r="144" spans="3:9" ht="23.25">
      <c r="C144" s="337"/>
      <c r="E144" s="356"/>
      <c r="F144" s="338"/>
      <c r="G144" s="355"/>
      <c r="H144" s="355"/>
      <c r="I144" s="355"/>
    </row>
    <row r="145" spans="3:9" ht="23.25">
      <c r="C145" s="337"/>
      <c r="E145" s="356"/>
      <c r="F145" s="338"/>
      <c r="G145" s="355"/>
      <c r="H145" s="355"/>
      <c r="I145" s="355"/>
    </row>
    <row r="146" spans="3:9" ht="23.25">
      <c r="C146" s="337"/>
      <c r="E146" s="356"/>
      <c r="F146" s="338"/>
      <c r="G146" s="355"/>
      <c r="H146" s="355"/>
      <c r="I146" s="355"/>
    </row>
    <row r="147" spans="3:9" ht="23.25">
      <c r="C147" s="337"/>
      <c r="E147" s="356"/>
      <c r="F147" s="338"/>
      <c r="G147" s="355"/>
      <c r="H147" s="355"/>
      <c r="I147" s="355"/>
    </row>
    <row r="148" spans="3:9" ht="23.25">
      <c r="C148" s="337"/>
      <c r="E148" s="356"/>
      <c r="F148" s="338"/>
      <c r="G148" s="355"/>
      <c r="H148" s="355"/>
      <c r="I148" s="355"/>
    </row>
    <row r="149" spans="3:9" ht="23.25">
      <c r="C149" s="337"/>
      <c r="E149" s="356"/>
      <c r="F149" s="338"/>
      <c r="G149" s="355"/>
      <c r="H149" s="355"/>
      <c r="I149" s="355"/>
    </row>
    <row r="150" spans="3:9" ht="23.25">
      <c r="C150" s="337"/>
      <c r="E150" s="356"/>
      <c r="F150" s="338"/>
      <c r="G150" s="355"/>
      <c r="H150" s="355"/>
      <c r="I150" s="355"/>
    </row>
    <row r="151" spans="3:9" ht="23.25">
      <c r="C151" s="337"/>
      <c r="E151" s="356"/>
      <c r="F151" s="338"/>
      <c r="G151" s="355"/>
      <c r="H151" s="355"/>
      <c r="I151" s="355"/>
    </row>
    <row r="152" spans="5:9" ht="23.25">
      <c r="E152" s="356"/>
      <c r="F152" s="338"/>
      <c r="G152" s="355"/>
      <c r="H152" s="355"/>
      <c r="I152" s="355"/>
    </row>
    <row r="153" spans="5:9" ht="23.25">
      <c r="E153" s="356"/>
      <c r="F153" s="338"/>
      <c r="G153" s="355"/>
      <c r="H153" s="355"/>
      <c r="I153" s="355"/>
    </row>
    <row r="154" spans="5:9" ht="23.25">
      <c r="E154" s="356"/>
      <c r="F154" s="338"/>
      <c r="G154" s="355"/>
      <c r="H154" s="355"/>
      <c r="I154" s="355"/>
    </row>
    <row r="155" spans="5:9" ht="23.25">
      <c r="E155" s="356"/>
      <c r="F155" s="338"/>
      <c r="G155" s="355"/>
      <c r="H155" s="355"/>
      <c r="I155" s="355"/>
    </row>
    <row r="156" spans="5:9" ht="23.25">
      <c r="E156" s="356"/>
      <c r="F156" s="338"/>
      <c r="G156" s="355"/>
      <c r="H156" s="355"/>
      <c r="I156" s="355"/>
    </row>
    <row r="157" spans="5:9" ht="23.25">
      <c r="E157" s="356"/>
      <c r="F157" s="338"/>
      <c r="G157" s="355"/>
      <c r="H157" s="355"/>
      <c r="I157" s="355"/>
    </row>
    <row r="158" spans="5:9" ht="23.25">
      <c r="E158" s="356"/>
      <c r="F158" s="338"/>
      <c r="G158" s="355"/>
      <c r="H158" s="355"/>
      <c r="I158" s="355"/>
    </row>
    <row r="159" spans="5:9" ht="23.25">
      <c r="E159" s="356"/>
      <c r="F159" s="338"/>
      <c r="G159" s="355"/>
      <c r="H159" s="355"/>
      <c r="I159" s="355"/>
    </row>
    <row r="160" spans="5:9" ht="23.25">
      <c r="E160" s="356"/>
      <c r="F160" s="338"/>
      <c r="G160" s="355"/>
      <c r="H160" s="355"/>
      <c r="I160" s="355"/>
    </row>
    <row r="161" spans="5:9" ht="23.25">
      <c r="E161" s="356"/>
      <c r="F161" s="338"/>
      <c r="G161" s="355"/>
      <c r="H161" s="355"/>
      <c r="I161" s="355"/>
    </row>
    <row r="162" spans="5:9" ht="23.25">
      <c r="E162" s="356"/>
      <c r="F162" s="338"/>
      <c r="G162" s="355"/>
      <c r="H162" s="355"/>
      <c r="I162" s="355"/>
    </row>
    <row r="163" spans="5:9" ht="23.25">
      <c r="E163" s="356"/>
      <c r="F163" s="338"/>
      <c r="G163" s="355"/>
      <c r="H163" s="355"/>
      <c r="I163" s="355"/>
    </row>
    <row r="164" spans="5:9" ht="23.25">
      <c r="E164" s="356"/>
      <c r="F164" s="338"/>
      <c r="G164" s="355"/>
      <c r="H164" s="355"/>
      <c r="I164" s="355"/>
    </row>
    <row r="165" spans="5:9" ht="23.25">
      <c r="E165" s="356"/>
      <c r="F165" s="338"/>
      <c r="G165" s="355"/>
      <c r="H165" s="355"/>
      <c r="I165" s="355"/>
    </row>
    <row r="166" spans="5:9" ht="23.25">
      <c r="E166" s="356"/>
      <c r="F166" s="338"/>
      <c r="G166" s="355"/>
      <c r="H166" s="355"/>
      <c r="I166" s="355"/>
    </row>
    <row r="167" spans="5:9" ht="23.25">
      <c r="E167" s="356"/>
      <c r="F167" s="338"/>
      <c r="G167" s="355"/>
      <c r="H167" s="355"/>
      <c r="I167" s="355"/>
    </row>
    <row r="168" spans="5:9" ht="23.25">
      <c r="E168" s="356"/>
      <c r="F168" s="338"/>
      <c r="G168" s="355"/>
      <c r="H168" s="355"/>
      <c r="I168" s="355"/>
    </row>
    <row r="169" spans="5:9" ht="23.25">
      <c r="E169" s="356"/>
      <c r="F169" s="338"/>
      <c r="G169" s="355"/>
      <c r="H169" s="355"/>
      <c r="I169" s="355"/>
    </row>
    <row r="170" spans="5:9" ht="23.25">
      <c r="E170" s="356"/>
      <c r="F170" s="338"/>
      <c r="G170" s="355"/>
      <c r="H170" s="355"/>
      <c r="I170" s="355"/>
    </row>
    <row r="171" spans="5:9" ht="23.25">
      <c r="E171" s="356"/>
      <c r="F171" s="338"/>
      <c r="G171" s="355"/>
      <c r="H171" s="355"/>
      <c r="I171" s="355"/>
    </row>
    <row r="172" spans="5:9" ht="23.25">
      <c r="E172" s="356"/>
      <c r="F172" s="338"/>
      <c r="G172" s="355"/>
      <c r="H172" s="355"/>
      <c r="I172" s="355"/>
    </row>
    <row r="173" spans="5:9" ht="23.25">
      <c r="E173" s="356"/>
      <c r="F173" s="338"/>
      <c r="G173" s="355"/>
      <c r="H173" s="355"/>
      <c r="I173" s="355"/>
    </row>
    <row r="174" spans="5:9" ht="23.25">
      <c r="E174" s="356"/>
      <c r="F174" s="338"/>
      <c r="G174" s="355"/>
      <c r="H174" s="355"/>
      <c r="I174" s="355"/>
    </row>
    <row r="175" spans="5:9" ht="23.25">
      <c r="E175" s="356"/>
      <c r="F175" s="338"/>
      <c r="G175" s="355"/>
      <c r="H175" s="355"/>
      <c r="I175" s="355"/>
    </row>
    <row r="176" spans="5:9" ht="23.25">
      <c r="E176" s="356"/>
      <c r="F176" s="338"/>
      <c r="G176" s="355"/>
      <c r="H176" s="355"/>
      <c r="I176" s="355"/>
    </row>
    <row r="177" spans="5:9" ht="23.25">
      <c r="E177" s="356"/>
      <c r="F177" s="338"/>
      <c r="G177" s="355"/>
      <c r="H177" s="355"/>
      <c r="I177" s="355"/>
    </row>
    <row r="178" spans="5:9" ht="23.25">
      <c r="E178" s="356"/>
      <c r="F178" s="338"/>
      <c r="G178" s="355"/>
      <c r="H178" s="355"/>
      <c r="I178" s="355"/>
    </row>
    <row r="179" spans="5:9" ht="23.25">
      <c r="E179" s="356"/>
      <c r="F179" s="338"/>
      <c r="G179" s="355"/>
      <c r="H179" s="355"/>
      <c r="I179" s="355"/>
    </row>
    <row r="180" spans="5:9" ht="23.25">
      <c r="E180" s="356"/>
      <c r="F180" s="338"/>
      <c r="G180" s="355"/>
      <c r="H180" s="355"/>
      <c r="I180" s="355"/>
    </row>
    <row r="181" spans="5:9" ht="23.25">
      <c r="E181" s="356"/>
      <c r="F181" s="338"/>
      <c r="G181" s="355"/>
      <c r="H181" s="355"/>
      <c r="I181" s="355"/>
    </row>
    <row r="182" spans="5:9" ht="23.25">
      <c r="E182" s="356"/>
      <c r="F182" s="338"/>
      <c r="G182" s="355"/>
      <c r="H182" s="355"/>
      <c r="I182" s="355"/>
    </row>
    <row r="183" spans="5:9" ht="23.25">
      <c r="E183" s="356"/>
      <c r="F183" s="338"/>
      <c r="G183" s="355"/>
      <c r="H183" s="355"/>
      <c r="I183" s="355"/>
    </row>
    <row r="184" spans="5:9" ht="23.25">
      <c r="E184" s="356"/>
      <c r="F184" s="338"/>
      <c r="G184" s="355"/>
      <c r="H184" s="355"/>
      <c r="I184" s="355"/>
    </row>
    <row r="185" spans="5:9" ht="23.25">
      <c r="E185" s="356"/>
      <c r="F185" s="338"/>
      <c r="G185" s="355"/>
      <c r="H185" s="355"/>
      <c r="I185" s="355"/>
    </row>
    <row r="186" spans="5:9" ht="23.25">
      <c r="E186" s="356"/>
      <c r="F186" s="338"/>
      <c r="G186" s="355"/>
      <c r="H186" s="355"/>
      <c r="I186" s="355"/>
    </row>
    <row r="187" spans="5:9" ht="23.25">
      <c r="E187" s="356"/>
      <c r="F187" s="338"/>
      <c r="G187" s="355"/>
      <c r="H187" s="355"/>
      <c r="I187" s="355"/>
    </row>
    <row r="188" spans="5:9" ht="23.25">
      <c r="E188" s="356"/>
      <c r="F188" s="338"/>
      <c r="G188" s="355"/>
      <c r="H188" s="355"/>
      <c r="I188" s="355"/>
    </row>
    <row r="189" spans="5:9" ht="23.25">
      <c r="E189" s="356"/>
      <c r="F189" s="338"/>
      <c r="G189" s="355"/>
      <c r="H189" s="355"/>
      <c r="I189" s="355"/>
    </row>
    <row r="190" spans="5:9" ht="23.25">
      <c r="E190" s="356"/>
      <c r="F190" s="338"/>
      <c r="G190" s="355"/>
      <c r="H190" s="355"/>
      <c r="I190" s="355"/>
    </row>
    <row r="191" spans="5:9" ht="23.25">
      <c r="E191" s="356"/>
      <c r="F191" s="338"/>
      <c r="G191" s="355"/>
      <c r="H191" s="355"/>
      <c r="I191" s="355"/>
    </row>
    <row r="192" spans="5:9" ht="23.25">
      <c r="E192" s="356"/>
      <c r="F192" s="338"/>
      <c r="G192" s="355"/>
      <c r="H192" s="355"/>
      <c r="I192" s="355"/>
    </row>
    <row r="193" spans="5:9" ht="23.25">
      <c r="E193" s="356"/>
      <c r="F193" s="338"/>
      <c r="G193" s="355"/>
      <c r="H193" s="355"/>
      <c r="I193" s="355"/>
    </row>
    <row r="194" spans="5:9" ht="23.25">
      <c r="E194" s="356"/>
      <c r="F194" s="338"/>
      <c r="G194" s="355"/>
      <c r="H194" s="355"/>
      <c r="I194" s="355"/>
    </row>
    <row r="195" spans="5:9" ht="23.25">
      <c r="E195" s="356"/>
      <c r="F195" s="338"/>
      <c r="G195" s="355"/>
      <c r="H195" s="355"/>
      <c r="I195" s="355"/>
    </row>
    <row r="196" spans="5:9" ht="23.25">
      <c r="E196" s="356"/>
      <c r="F196" s="338"/>
      <c r="G196" s="355"/>
      <c r="H196" s="355"/>
      <c r="I196" s="355"/>
    </row>
    <row r="197" spans="5:9" ht="23.25">
      <c r="E197" s="356"/>
      <c r="F197" s="338"/>
      <c r="G197" s="355"/>
      <c r="H197" s="355"/>
      <c r="I197" s="355"/>
    </row>
    <row r="198" spans="5:9" ht="23.25">
      <c r="E198" s="356"/>
      <c r="F198" s="338"/>
      <c r="G198" s="355"/>
      <c r="H198" s="355"/>
      <c r="I198" s="355"/>
    </row>
    <row r="199" spans="5:9" ht="23.25">
      <c r="E199" s="356"/>
      <c r="F199" s="338"/>
      <c r="G199" s="355"/>
      <c r="H199" s="355"/>
      <c r="I199" s="355"/>
    </row>
    <row r="200" spans="5:9" ht="23.25">
      <c r="E200" s="356"/>
      <c r="F200" s="338"/>
      <c r="G200" s="355"/>
      <c r="H200" s="355"/>
      <c r="I200" s="355"/>
    </row>
    <row r="201" spans="5:9" ht="23.25">
      <c r="E201" s="356"/>
      <c r="F201" s="338"/>
      <c r="G201" s="355"/>
      <c r="H201" s="355"/>
      <c r="I201" s="355"/>
    </row>
    <row r="202" spans="6:9" ht="23.25">
      <c r="F202" s="338"/>
      <c r="G202" s="355"/>
      <c r="H202" s="355"/>
      <c r="I202" s="355"/>
    </row>
    <row r="203" spans="6:9" ht="23.25">
      <c r="F203" s="338"/>
      <c r="G203" s="355"/>
      <c r="H203" s="355"/>
      <c r="I203" s="355"/>
    </row>
    <row r="204" spans="6:9" ht="23.25">
      <c r="F204" s="338"/>
      <c r="G204" s="355"/>
      <c r="H204" s="355"/>
      <c r="I204" s="355"/>
    </row>
    <row r="205" spans="6:9" ht="23.25">
      <c r="F205" s="338"/>
      <c r="G205" s="355"/>
      <c r="H205" s="355"/>
      <c r="I205" s="355"/>
    </row>
    <row r="206" spans="6:9" ht="23.25">
      <c r="F206" s="338"/>
      <c r="G206" s="355"/>
      <c r="H206" s="355"/>
      <c r="I206" s="355"/>
    </row>
    <row r="207" spans="6:9" ht="23.25">
      <c r="F207" s="338"/>
      <c r="G207" s="355"/>
      <c r="H207" s="355"/>
      <c r="I207" s="355"/>
    </row>
    <row r="208" spans="6:9" ht="23.25">
      <c r="F208" s="338"/>
      <c r="G208" s="355"/>
      <c r="H208" s="355"/>
      <c r="I208" s="355"/>
    </row>
    <row r="209" spans="6:9" ht="23.25">
      <c r="F209" s="338"/>
      <c r="G209" s="355"/>
      <c r="H209" s="355"/>
      <c r="I209" s="355"/>
    </row>
    <row r="210" spans="6:9" ht="23.25">
      <c r="F210" s="338"/>
      <c r="G210" s="355"/>
      <c r="H210" s="355"/>
      <c r="I210" s="355"/>
    </row>
    <row r="211" spans="6:9" ht="23.25">
      <c r="F211" s="338"/>
      <c r="G211" s="355"/>
      <c r="H211" s="355"/>
      <c r="I211" s="355"/>
    </row>
    <row r="212" spans="6:9" ht="23.25">
      <c r="F212" s="338"/>
      <c r="G212" s="355"/>
      <c r="H212" s="355"/>
      <c r="I212" s="355"/>
    </row>
    <row r="213" spans="6:9" ht="23.25">
      <c r="F213" s="338"/>
      <c r="G213" s="355"/>
      <c r="H213" s="355"/>
      <c r="I213" s="355"/>
    </row>
    <row r="214" spans="6:9" ht="23.25">
      <c r="F214" s="338"/>
      <c r="G214" s="355"/>
      <c r="H214" s="355"/>
      <c r="I214" s="355"/>
    </row>
    <row r="215" spans="6:9" ht="23.25">
      <c r="F215" s="338"/>
      <c r="G215" s="355"/>
      <c r="H215" s="355"/>
      <c r="I215" s="355"/>
    </row>
    <row r="216" spans="6:9" ht="23.25">
      <c r="F216" s="338"/>
      <c r="G216" s="355"/>
      <c r="H216" s="355"/>
      <c r="I216" s="355"/>
    </row>
    <row r="217" spans="6:9" ht="23.25">
      <c r="F217" s="338"/>
      <c r="G217" s="355"/>
      <c r="H217" s="355"/>
      <c r="I217" s="355"/>
    </row>
    <row r="218" spans="6:9" ht="23.25">
      <c r="F218" s="338"/>
      <c r="G218" s="355"/>
      <c r="H218" s="355"/>
      <c r="I218" s="355"/>
    </row>
    <row r="219" spans="6:9" ht="23.25">
      <c r="F219" s="338"/>
      <c r="G219" s="355"/>
      <c r="H219" s="355"/>
      <c r="I219" s="355"/>
    </row>
    <row r="220" spans="6:9" ht="23.25">
      <c r="F220" s="338"/>
      <c r="G220" s="355"/>
      <c r="H220" s="355"/>
      <c r="I220" s="355"/>
    </row>
    <row r="221" spans="6:9" ht="23.25">
      <c r="F221" s="338"/>
      <c r="G221" s="355"/>
      <c r="H221" s="355"/>
      <c r="I221" s="355"/>
    </row>
    <row r="222" spans="6:9" ht="23.25">
      <c r="F222" s="338"/>
      <c r="G222" s="355"/>
      <c r="H222" s="355"/>
      <c r="I222" s="355"/>
    </row>
    <row r="223" spans="6:9" ht="23.25">
      <c r="F223" s="338"/>
      <c r="G223" s="355"/>
      <c r="H223" s="355"/>
      <c r="I223" s="355"/>
    </row>
    <row r="224" spans="6:9" ht="23.25">
      <c r="F224" s="338"/>
      <c r="G224" s="355"/>
      <c r="H224" s="355"/>
      <c r="I224" s="355"/>
    </row>
    <row r="225" spans="6:9" ht="23.25">
      <c r="F225" s="338"/>
      <c r="G225" s="355"/>
      <c r="H225" s="355"/>
      <c r="I225" s="355"/>
    </row>
    <row r="226" spans="6:9" ht="23.25">
      <c r="F226" s="338"/>
      <c r="G226" s="355"/>
      <c r="H226" s="355"/>
      <c r="I226" s="355"/>
    </row>
    <row r="227" spans="6:9" ht="23.25">
      <c r="F227" s="338"/>
      <c r="G227" s="355"/>
      <c r="H227" s="355"/>
      <c r="I227" s="355"/>
    </row>
    <row r="228" spans="6:9" ht="23.25">
      <c r="F228" s="338"/>
      <c r="G228" s="355"/>
      <c r="H228" s="355"/>
      <c r="I228" s="355"/>
    </row>
    <row r="229" spans="6:9" ht="23.25">
      <c r="F229" s="338"/>
      <c r="G229" s="355"/>
      <c r="H229" s="355"/>
      <c r="I229" s="355"/>
    </row>
    <row r="230" spans="6:9" ht="23.25">
      <c r="F230" s="338"/>
      <c r="G230" s="355"/>
      <c r="H230" s="355"/>
      <c r="I230" s="355"/>
    </row>
    <row r="231" spans="6:9" ht="23.25">
      <c r="F231" s="338"/>
      <c r="G231" s="355"/>
      <c r="H231" s="355"/>
      <c r="I231" s="355"/>
    </row>
    <row r="232" spans="6:9" ht="23.25">
      <c r="F232" s="338"/>
      <c r="G232" s="355"/>
      <c r="H232" s="355"/>
      <c r="I232" s="355"/>
    </row>
    <row r="233" spans="6:9" ht="23.25">
      <c r="F233" s="338"/>
      <c r="G233" s="355"/>
      <c r="H233" s="355"/>
      <c r="I233" s="355"/>
    </row>
    <row r="234" spans="6:9" ht="23.25">
      <c r="F234" s="338"/>
      <c r="G234" s="355"/>
      <c r="H234" s="355"/>
      <c r="I234" s="355"/>
    </row>
    <row r="235" spans="6:9" ht="23.25">
      <c r="F235" s="338"/>
      <c r="G235" s="355"/>
      <c r="H235" s="355"/>
      <c r="I235" s="355"/>
    </row>
    <row r="236" spans="6:9" ht="23.25">
      <c r="F236" s="338"/>
      <c r="G236" s="355"/>
      <c r="H236" s="355"/>
      <c r="I236" s="355"/>
    </row>
    <row r="237" spans="6:9" ht="23.25">
      <c r="F237" s="338"/>
      <c r="G237" s="355"/>
      <c r="H237" s="355"/>
      <c r="I237" s="355"/>
    </row>
    <row r="238" spans="6:9" ht="23.25">
      <c r="F238" s="338"/>
      <c r="G238" s="355"/>
      <c r="H238" s="355"/>
      <c r="I238" s="355"/>
    </row>
    <row r="239" spans="6:9" ht="23.25">
      <c r="F239" s="338"/>
      <c r="G239" s="355"/>
      <c r="H239" s="355"/>
      <c r="I239" s="355"/>
    </row>
    <row r="240" spans="6:9" ht="23.25">
      <c r="F240" s="338"/>
      <c r="G240" s="355"/>
      <c r="H240" s="355"/>
      <c r="I240" s="355"/>
    </row>
    <row r="241" spans="6:9" ht="23.25">
      <c r="F241" s="338"/>
      <c r="G241" s="355"/>
      <c r="H241" s="355"/>
      <c r="I241" s="355"/>
    </row>
    <row r="242" spans="6:9" ht="23.25">
      <c r="F242" s="338"/>
      <c r="G242" s="355"/>
      <c r="H242" s="355"/>
      <c r="I242" s="355"/>
    </row>
    <row r="243" spans="6:9" ht="23.25">
      <c r="F243" s="338"/>
      <c r="G243" s="355"/>
      <c r="H243" s="355"/>
      <c r="I243" s="355"/>
    </row>
    <row r="244" spans="6:9" ht="23.25">
      <c r="F244" s="338"/>
      <c r="G244" s="355"/>
      <c r="H244" s="355"/>
      <c r="I244" s="355"/>
    </row>
    <row r="245" spans="6:9" ht="23.25">
      <c r="F245" s="338"/>
      <c r="G245" s="355"/>
      <c r="H245" s="355"/>
      <c r="I245" s="355"/>
    </row>
    <row r="246" spans="6:9" ht="23.25">
      <c r="F246" s="338"/>
      <c r="G246" s="355"/>
      <c r="H246" s="355"/>
      <c r="I246" s="355"/>
    </row>
    <row r="247" spans="6:9" ht="23.25">
      <c r="F247" s="338"/>
      <c r="G247" s="355"/>
      <c r="H247" s="355"/>
      <c r="I247" s="355"/>
    </row>
    <row r="248" spans="6:9" ht="23.25">
      <c r="F248" s="338"/>
      <c r="G248" s="355"/>
      <c r="H248" s="355"/>
      <c r="I248" s="355"/>
    </row>
    <row r="249" spans="6:9" ht="23.25">
      <c r="F249" s="338"/>
      <c r="G249" s="355"/>
      <c r="H249" s="355"/>
      <c r="I249" s="355"/>
    </row>
    <row r="250" spans="6:9" ht="23.25">
      <c r="F250" s="338"/>
      <c r="G250" s="355"/>
      <c r="H250" s="355"/>
      <c r="I250" s="355"/>
    </row>
    <row r="251" spans="6:9" ht="23.25">
      <c r="F251" s="338"/>
      <c r="G251" s="355"/>
      <c r="H251" s="355"/>
      <c r="I251" s="355"/>
    </row>
    <row r="252" spans="6:9" ht="23.25">
      <c r="F252" s="338"/>
      <c r="G252" s="355"/>
      <c r="H252" s="355"/>
      <c r="I252" s="355"/>
    </row>
    <row r="253" spans="6:9" ht="23.25">
      <c r="F253" s="338"/>
      <c r="G253" s="355"/>
      <c r="H253" s="355"/>
      <c r="I253" s="355"/>
    </row>
    <row r="254" spans="6:9" ht="23.25">
      <c r="F254" s="338"/>
      <c r="G254" s="355"/>
      <c r="H254" s="355"/>
      <c r="I254" s="355"/>
    </row>
    <row r="255" spans="6:9" ht="23.25">
      <c r="F255" s="338"/>
      <c r="G255" s="355"/>
      <c r="H255" s="355"/>
      <c r="I255" s="355"/>
    </row>
    <row r="256" spans="6:9" ht="23.25">
      <c r="F256" s="338"/>
      <c r="G256" s="355"/>
      <c r="H256" s="355"/>
      <c r="I256" s="355"/>
    </row>
    <row r="257" spans="6:9" ht="23.25">
      <c r="F257" s="338"/>
      <c r="G257" s="355"/>
      <c r="H257" s="355"/>
      <c r="I257" s="355"/>
    </row>
    <row r="258" spans="6:9" ht="23.25">
      <c r="F258" s="338"/>
      <c r="G258" s="355"/>
      <c r="H258" s="355"/>
      <c r="I258" s="355"/>
    </row>
    <row r="259" spans="6:9" ht="23.25">
      <c r="F259" s="338"/>
      <c r="G259" s="355"/>
      <c r="H259" s="355"/>
      <c r="I259" s="355"/>
    </row>
    <row r="260" spans="6:9" ht="23.25">
      <c r="F260" s="338"/>
      <c r="G260" s="355"/>
      <c r="H260" s="355"/>
      <c r="I260" s="355"/>
    </row>
    <row r="261" spans="6:9" ht="23.25">
      <c r="F261" s="338"/>
      <c r="G261" s="355"/>
      <c r="H261" s="355"/>
      <c r="I261" s="355"/>
    </row>
    <row r="262" spans="6:9" ht="23.25">
      <c r="F262" s="338"/>
      <c r="G262" s="355"/>
      <c r="H262" s="355"/>
      <c r="I262" s="355"/>
    </row>
    <row r="263" spans="6:9" ht="23.25">
      <c r="F263" s="338"/>
      <c r="G263" s="355"/>
      <c r="H263" s="355"/>
      <c r="I263" s="355"/>
    </row>
    <row r="264" spans="6:9" ht="23.25">
      <c r="F264" s="338"/>
      <c r="G264" s="355"/>
      <c r="H264" s="355"/>
      <c r="I264" s="355"/>
    </row>
    <row r="265" spans="6:9" ht="23.25">
      <c r="F265" s="338"/>
      <c r="G265" s="355"/>
      <c r="H265" s="355"/>
      <c r="I265" s="355"/>
    </row>
    <row r="266" spans="6:9" ht="23.25">
      <c r="F266" s="338"/>
      <c r="G266" s="355"/>
      <c r="H266" s="355"/>
      <c r="I266" s="355"/>
    </row>
    <row r="267" spans="6:9" ht="23.25">
      <c r="F267" s="338"/>
      <c r="G267" s="355"/>
      <c r="H267" s="355"/>
      <c r="I267" s="355"/>
    </row>
    <row r="268" spans="6:9" ht="23.25">
      <c r="F268" s="338"/>
      <c r="G268" s="355"/>
      <c r="H268" s="355"/>
      <c r="I268" s="355"/>
    </row>
    <row r="269" spans="6:9" ht="23.25">
      <c r="F269" s="338"/>
      <c r="G269" s="355"/>
      <c r="H269" s="355"/>
      <c r="I269" s="355"/>
    </row>
    <row r="270" spans="6:9" ht="23.25">
      <c r="F270" s="338"/>
      <c r="G270" s="355"/>
      <c r="H270" s="355"/>
      <c r="I270" s="355"/>
    </row>
    <row r="271" spans="6:9" ht="23.25">
      <c r="F271" s="338"/>
      <c r="G271" s="355"/>
      <c r="H271" s="355"/>
      <c r="I271" s="355"/>
    </row>
    <row r="272" spans="6:9" ht="23.25">
      <c r="F272" s="338"/>
      <c r="G272" s="355"/>
      <c r="H272" s="355"/>
      <c r="I272" s="355"/>
    </row>
    <row r="273" spans="6:9" ht="23.25">
      <c r="F273" s="338"/>
      <c r="G273" s="355"/>
      <c r="H273" s="355"/>
      <c r="I273" s="355"/>
    </row>
    <row r="274" spans="6:9" ht="23.25">
      <c r="F274" s="338"/>
      <c r="G274" s="355"/>
      <c r="H274" s="355"/>
      <c r="I274" s="355"/>
    </row>
    <row r="275" spans="6:9" ht="23.25">
      <c r="F275" s="338"/>
      <c r="G275" s="355"/>
      <c r="H275" s="355"/>
      <c r="I275" s="355"/>
    </row>
    <row r="276" spans="6:9" ht="23.25">
      <c r="F276" s="338"/>
      <c r="G276" s="355"/>
      <c r="H276" s="355"/>
      <c r="I276" s="355"/>
    </row>
    <row r="277" spans="6:9" ht="23.25">
      <c r="F277" s="338"/>
      <c r="G277" s="355"/>
      <c r="H277" s="355"/>
      <c r="I277" s="355"/>
    </row>
    <row r="278" spans="6:9" ht="23.25">
      <c r="F278" s="338"/>
      <c r="G278" s="355"/>
      <c r="H278" s="355"/>
      <c r="I278" s="355"/>
    </row>
    <row r="279" spans="6:9" ht="23.25">
      <c r="F279" s="338"/>
      <c r="G279" s="355"/>
      <c r="H279" s="355"/>
      <c r="I279" s="355"/>
    </row>
    <row r="280" spans="6:9" ht="23.25">
      <c r="F280" s="338"/>
      <c r="G280" s="355"/>
      <c r="H280" s="355"/>
      <c r="I280" s="355"/>
    </row>
    <row r="281" spans="6:9" ht="23.25">
      <c r="F281" s="338"/>
      <c r="G281" s="355"/>
      <c r="H281" s="355"/>
      <c r="I281" s="355"/>
    </row>
    <row r="282" spans="6:9" ht="23.25">
      <c r="F282" s="338"/>
      <c r="G282" s="355"/>
      <c r="H282" s="355"/>
      <c r="I282" s="355"/>
    </row>
    <row r="283" spans="6:9" ht="23.25">
      <c r="F283" s="338"/>
      <c r="G283" s="355"/>
      <c r="H283" s="355"/>
      <c r="I283" s="355"/>
    </row>
    <row r="284" spans="6:9" ht="23.25">
      <c r="F284" s="338"/>
      <c r="G284" s="355"/>
      <c r="H284" s="355"/>
      <c r="I284" s="355"/>
    </row>
    <row r="285" spans="6:9" ht="23.25">
      <c r="F285" s="338"/>
      <c r="G285" s="355"/>
      <c r="H285" s="355"/>
      <c r="I285" s="355"/>
    </row>
    <row r="286" spans="6:9" ht="23.25">
      <c r="F286" s="338"/>
      <c r="G286" s="355"/>
      <c r="H286" s="355"/>
      <c r="I286" s="355"/>
    </row>
    <row r="287" spans="6:9" ht="23.25">
      <c r="F287" s="338"/>
      <c r="G287" s="355"/>
      <c r="H287" s="355"/>
      <c r="I287" s="355"/>
    </row>
    <row r="288" spans="6:9" ht="23.25">
      <c r="F288" s="338"/>
      <c r="G288" s="355"/>
      <c r="H288" s="355"/>
      <c r="I288" s="355"/>
    </row>
    <row r="289" spans="6:9" ht="23.25">
      <c r="F289" s="338"/>
      <c r="G289" s="355"/>
      <c r="H289" s="355"/>
      <c r="I289" s="355"/>
    </row>
    <row r="290" spans="6:9" ht="23.25">
      <c r="F290" s="338"/>
      <c r="G290" s="355"/>
      <c r="H290" s="355"/>
      <c r="I290" s="355"/>
    </row>
    <row r="291" spans="6:9" ht="23.25">
      <c r="F291" s="338"/>
      <c r="G291" s="355"/>
      <c r="H291" s="355"/>
      <c r="I291" s="355"/>
    </row>
    <row r="292" spans="6:9" ht="23.25">
      <c r="F292" s="338"/>
      <c r="G292" s="355"/>
      <c r="H292" s="355"/>
      <c r="I292" s="355"/>
    </row>
    <row r="293" spans="6:9" ht="23.25">
      <c r="F293" s="338"/>
      <c r="G293" s="355"/>
      <c r="H293" s="355"/>
      <c r="I293" s="355"/>
    </row>
    <row r="294" spans="6:9" ht="23.25">
      <c r="F294" s="338"/>
      <c r="G294" s="355"/>
      <c r="H294" s="355"/>
      <c r="I294" s="355"/>
    </row>
    <row r="295" spans="6:9" ht="23.25">
      <c r="F295" s="338"/>
      <c r="G295" s="355"/>
      <c r="H295" s="355"/>
      <c r="I295" s="355"/>
    </row>
    <row r="296" spans="6:9" ht="23.25">
      <c r="F296" s="338"/>
      <c r="G296" s="355"/>
      <c r="H296" s="355"/>
      <c r="I296" s="355"/>
    </row>
    <row r="297" spans="6:9" ht="23.25">
      <c r="F297" s="338"/>
      <c r="G297" s="355"/>
      <c r="H297" s="355"/>
      <c r="I297" s="355"/>
    </row>
    <row r="298" spans="6:9" ht="23.25">
      <c r="F298" s="338"/>
      <c r="G298" s="355"/>
      <c r="H298" s="355"/>
      <c r="I298" s="355"/>
    </row>
    <row r="299" spans="6:9" ht="23.25">
      <c r="F299" s="338"/>
      <c r="G299" s="355"/>
      <c r="H299" s="355"/>
      <c r="I299" s="355"/>
    </row>
    <row r="300" spans="6:9" ht="23.25">
      <c r="F300" s="338"/>
      <c r="G300" s="355"/>
      <c r="H300" s="355"/>
      <c r="I300" s="355"/>
    </row>
    <row r="301" spans="6:9" ht="23.25">
      <c r="F301" s="338"/>
      <c r="G301" s="355"/>
      <c r="H301" s="355"/>
      <c r="I301" s="355"/>
    </row>
    <row r="302" spans="6:9" ht="23.25">
      <c r="F302" s="338"/>
      <c r="G302" s="355"/>
      <c r="H302" s="355"/>
      <c r="I302" s="355"/>
    </row>
    <row r="303" spans="6:9" ht="23.25">
      <c r="F303" s="338"/>
      <c r="G303" s="355"/>
      <c r="H303" s="355"/>
      <c r="I303" s="355"/>
    </row>
    <row r="304" spans="6:9" ht="23.25">
      <c r="F304" s="338"/>
      <c r="G304" s="355"/>
      <c r="H304" s="355"/>
      <c r="I304" s="355"/>
    </row>
    <row r="305" spans="6:9" ht="23.25">
      <c r="F305" s="338"/>
      <c r="G305" s="355"/>
      <c r="H305" s="355"/>
      <c r="I305" s="355"/>
    </row>
    <row r="306" spans="6:9" ht="23.25">
      <c r="F306" s="338"/>
      <c r="G306" s="355"/>
      <c r="H306" s="355"/>
      <c r="I306" s="355"/>
    </row>
    <row r="307" spans="6:9" ht="23.25">
      <c r="F307" s="338"/>
      <c r="G307" s="355"/>
      <c r="H307" s="355"/>
      <c r="I307" s="355"/>
    </row>
    <row r="308" spans="6:9" ht="23.25">
      <c r="F308" s="338"/>
      <c r="G308" s="355"/>
      <c r="H308" s="355"/>
      <c r="I308" s="355"/>
    </row>
    <row r="309" spans="6:9" ht="23.25">
      <c r="F309" s="338"/>
      <c r="G309" s="355"/>
      <c r="H309" s="355"/>
      <c r="I309" s="355"/>
    </row>
    <row r="310" spans="6:9" ht="23.25">
      <c r="F310" s="338"/>
      <c r="G310" s="355"/>
      <c r="H310" s="355"/>
      <c r="I310" s="355"/>
    </row>
    <row r="311" spans="6:9" ht="23.25">
      <c r="F311" s="338"/>
      <c r="G311" s="355"/>
      <c r="H311" s="355"/>
      <c r="I311" s="355"/>
    </row>
    <row r="312" spans="6:9" ht="23.25">
      <c r="F312" s="338"/>
      <c r="G312" s="355"/>
      <c r="H312" s="355"/>
      <c r="I312" s="355"/>
    </row>
    <row r="313" spans="6:9" ht="23.25">
      <c r="F313" s="338"/>
      <c r="G313" s="355"/>
      <c r="H313" s="355"/>
      <c r="I313" s="355"/>
    </row>
    <row r="314" spans="6:9" ht="23.25">
      <c r="F314" s="338"/>
      <c r="G314" s="355"/>
      <c r="H314" s="355"/>
      <c r="I314" s="355"/>
    </row>
    <row r="315" spans="6:9" ht="23.25">
      <c r="F315" s="338"/>
      <c r="G315" s="355"/>
      <c r="H315" s="355"/>
      <c r="I315" s="355"/>
    </row>
    <row r="316" spans="6:9" ht="23.25">
      <c r="F316" s="338"/>
      <c r="G316" s="355"/>
      <c r="H316" s="355"/>
      <c r="I316" s="355"/>
    </row>
    <row r="317" spans="6:9" ht="23.25">
      <c r="F317" s="338"/>
      <c r="G317" s="355"/>
      <c r="H317" s="355"/>
      <c r="I317" s="355"/>
    </row>
    <row r="318" spans="6:9" ht="23.25">
      <c r="F318" s="338"/>
      <c r="G318" s="355"/>
      <c r="H318" s="355"/>
      <c r="I318" s="355"/>
    </row>
    <row r="319" spans="6:9" ht="23.25">
      <c r="F319" s="338"/>
      <c r="G319" s="355"/>
      <c r="H319" s="355"/>
      <c r="I319" s="355"/>
    </row>
    <row r="320" spans="6:9" ht="23.25">
      <c r="F320" s="338"/>
      <c r="G320" s="355"/>
      <c r="H320" s="355"/>
      <c r="I320" s="355"/>
    </row>
    <row r="321" spans="6:9" ht="23.25">
      <c r="F321" s="338"/>
      <c r="G321" s="355"/>
      <c r="H321" s="355"/>
      <c r="I321" s="355"/>
    </row>
    <row r="322" spans="6:9" ht="23.25">
      <c r="F322" s="338"/>
      <c r="G322" s="355"/>
      <c r="H322" s="355"/>
      <c r="I322" s="355"/>
    </row>
    <row r="323" spans="6:9" ht="23.25">
      <c r="F323" s="338"/>
      <c r="G323" s="355"/>
      <c r="H323" s="355"/>
      <c r="I323" s="355"/>
    </row>
    <row r="324" spans="6:9" ht="23.25">
      <c r="F324" s="338"/>
      <c r="G324" s="355"/>
      <c r="H324" s="355"/>
      <c r="I324" s="355"/>
    </row>
    <row r="325" spans="6:9" ht="23.25">
      <c r="F325" s="338"/>
      <c r="G325" s="355"/>
      <c r="H325" s="355"/>
      <c r="I325" s="355"/>
    </row>
    <row r="326" spans="6:9" ht="23.25">
      <c r="F326" s="338"/>
      <c r="G326" s="355"/>
      <c r="H326" s="355"/>
      <c r="I326" s="355"/>
    </row>
    <row r="327" spans="6:9" ht="23.25">
      <c r="F327" s="338"/>
      <c r="G327" s="355"/>
      <c r="H327" s="355"/>
      <c r="I327" s="355"/>
    </row>
    <row r="328" spans="6:9" ht="23.25">
      <c r="F328" s="338"/>
      <c r="G328" s="355"/>
      <c r="H328" s="355"/>
      <c r="I328" s="355"/>
    </row>
    <row r="329" spans="6:9" ht="23.25">
      <c r="F329" s="338"/>
      <c r="G329" s="355"/>
      <c r="H329" s="355"/>
      <c r="I329" s="355"/>
    </row>
    <row r="330" spans="6:9" ht="23.25">
      <c r="F330" s="338"/>
      <c r="G330" s="355"/>
      <c r="H330" s="355"/>
      <c r="I330" s="355"/>
    </row>
    <row r="331" spans="6:9" ht="23.25">
      <c r="F331" s="338"/>
      <c r="G331" s="355"/>
      <c r="H331" s="355"/>
      <c r="I331" s="355"/>
    </row>
    <row r="332" spans="6:9" ht="23.25">
      <c r="F332" s="338"/>
      <c r="G332" s="355"/>
      <c r="H332" s="355"/>
      <c r="I332" s="355"/>
    </row>
    <row r="333" spans="6:9" ht="23.25">
      <c r="F333" s="338"/>
      <c r="G333" s="355"/>
      <c r="H333" s="355"/>
      <c r="I333" s="355"/>
    </row>
    <row r="334" spans="6:9" ht="23.25">
      <c r="F334" s="338"/>
      <c r="G334" s="355"/>
      <c r="H334" s="355"/>
      <c r="I334" s="355"/>
    </row>
    <row r="335" spans="6:9" ht="23.25">
      <c r="F335" s="338"/>
      <c r="G335" s="355"/>
      <c r="H335" s="355"/>
      <c r="I335" s="355"/>
    </row>
    <row r="336" spans="6:9" ht="23.25">
      <c r="F336" s="338"/>
      <c r="G336" s="355"/>
      <c r="H336" s="355"/>
      <c r="I336" s="355"/>
    </row>
    <row r="337" spans="6:9" ht="23.25">
      <c r="F337" s="338"/>
      <c r="G337" s="355"/>
      <c r="H337" s="355"/>
      <c r="I337" s="355"/>
    </row>
    <row r="338" spans="6:9" ht="23.25">
      <c r="F338" s="338"/>
      <c r="G338" s="355"/>
      <c r="H338" s="355"/>
      <c r="I338" s="355"/>
    </row>
    <row r="339" spans="6:9" ht="23.25">
      <c r="F339" s="338"/>
      <c r="G339" s="355"/>
      <c r="H339" s="355"/>
      <c r="I339" s="355"/>
    </row>
    <row r="340" spans="6:9" ht="23.25">
      <c r="F340" s="338"/>
      <c r="G340" s="355"/>
      <c r="H340" s="355"/>
      <c r="I340" s="355"/>
    </row>
    <row r="341" spans="6:9" ht="23.25">
      <c r="F341" s="338"/>
      <c r="G341" s="355"/>
      <c r="H341" s="355"/>
      <c r="I341" s="355"/>
    </row>
    <row r="342" spans="6:9" ht="23.25">
      <c r="F342" s="338"/>
      <c r="G342" s="355"/>
      <c r="H342" s="355"/>
      <c r="I342" s="355"/>
    </row>
    <row r="343" spans="6:9" ht="23.25">
      <c r="F343" s="338"/>
      <c r="G343" s="355"/>
      <c r="H343" s="355"/>
      <c r="I343" s="355"/>
    </row>
    <row r="344" spans="6:9" ht="23.25">
      <c r="F344" s="338"/>
      <c r="G344" s="355"/>
      <c r="H344" s="355"/>
      <c r="I344" s="355"/>
    </row>
    <row r="345" spans="6:9" ht="23.25">
      <c r="F345" s="338"/>
      <c r="G345" s="355"/>
      <c r="H345" s="355"/>
      <c r="I345" s="355"/>
    </row>
    <row r="346" spans="6:9" ht="23.25">
      <c r="F346" s="338"/>
      <c r="G346" s="355"/>
      <c r="H346" s="355"/>
      <c r="I346" s="355"/>
    </row>
    <row r="347" spans="6:9" ht="23.25">
      <c r="F347" s="338"/>
      <c r="G347" s="355"/>
      <c r="H347" s="355"/>
      <c r="I347" s="355"/>
    </row>
    <row r="348" spans="6:9" ht="23.25">
      <c r="F348" s="338"/>
      <c r="G348" s="355"/>
      <c r="H348" s="355"/>
      <c r="I348" s="355"/>
    </row>
    <row r="349" spans="6:9" ht="23.25">
      <c r="F349" s="338"/>
      <c r="G349" s="355"/>
      <c r="H349" s="355"/>
      <c r="I349" s="355"/>
    </row>
    <row r="350" spans="6:9" ht="23.25">
      <c r="F350" s="338"/>
      <c r="G350" s="355"/>
      <c r="H350" s="355"/>
      <c r="I350" s="355"/>
    </row>
    <row r="351" spans="6:9" ht="23.25">
      <c r="F351" s="338"/>
      <c r="G351" s="355"/>
      <c r="H351" s="355"/>
      <c r="I351" s="355"/>
    </row>
    <row r="352" spans="6:9" ht="23.25">
      <c r="F352" s="338"/>
      <c r="G352" s="355"/>
      <c r="H352" s="355"/>
      <c r="I352" s="355"/>
    </row>
    <row r="353" spans="6:9" ht="23.25">
      <c r="F353" s="338"/>
      <c r="G353" s="355"/>
      <c r="H353" s="355"/>
      <c r="I353" s="355"/>
    </row>
    <row r="354" spans="6:9" ht="23.25">
      <c r="F354" s="338"/>
      <c r="G354" s="355"/>
      <c r="H354" s="355"/>
      <c r="I354" s="355"/>
    </row>
    <row r="355" spans="6:9" ht="23.25">
      <c r="F355" s="338"/>
      <c r="G355" s="355"/>
      <c r="H355" s="355"/>
      <c r="I355" s="355"/>
    </row>
    <row r="356" spans="6:9" ht="23.25">
      <c r="F356" s="338"/>
      <c r="G356" s="355"/>
      <c r="H356" s="355"/>
      <c r="I356" s="355"/>
    </row>
    <row r="357" spans="6:9" ht="23.25">
      <c r="F357" s="338"/>
      <c r="G357" s="355"/>
      <c r="H357" s="355"/>
      <c r="I357" s="355"/>
    </row>
    <row r="358" spans="6:9" ht="23.25">
      <c r="F358" s="338"/>
      <c r="G358" s="355"/>
      <c r="H358" s="355"/>
      <c r="I358" s="355"/>
    </row>
    <row r="359" spans="6:9" ht="23.25">
      <c r="F359" s="338"/>
      <c r="G359" s="355"/>
      <c r="H359" s="355"/>
      <c r="I359" s="355"/>
    </row>
    <row r="360" spans="6:9" ht="23.25">
      <c r="F360" s="338"/>
      <c r="G360" s="355"/>
      <c r="H360" s="355"/>
      <c r="I360" s="355"/>
    </row>
    <row r="361" spans="6:9" ht="23.25">
      <c r="F361" s="338"/>
      <c r="G361" s="355"/>
      <c r="H361" s="355"/>
      <c r="I361" s="355"/>
    </row>
    <row r="362" spans="6:9" ht="23.25">
      <c r="F362" s="338"/>
      <c r="G362" s="355"/>
      <c r="H362" s="355"/>
      <c r="I362" s="355"/>
    </row>
    <row r="363" spans="6:9" ht="23.25">
      <c r="F363" s="338"/>
      <c r="G363" s="355"/>
      <c r="H363" s="355"/>
      <c r="I363" s="355"/>
    </row>
    <row r="364" spans="6:9" ht="23.25">
      <c r="F364" s="338"/>
      <c r="G364" s="355"/>
      <c r="H364" s="355"/>
      <c r="I364" s="355"/>
    </row>
    <row r="365" spans="6:9" ht="23.25">
      <c r="F365" s="338"/>
      <c r="G365" s="355"/>
      <c r="H365" s="355"/>
      <c r="I365" s="355"/>
    </row>
    <row r="366" spans="6:9" ht="23.25">
      <c r="F366" s="338"/>
      <c r="G366" s="355"/>
      <c r="H366" s="355"/>
      <c r="I366" s="355"/>
    </row>
    <row r="367" spans="6:9" ht="23.25">
      <c r="F367" s="338"/>
      <c r="G367" s="355"/>
      <c r="H367" s="355"/>
      <c r="I367" s="355"/>
    </row>
    <row r="368" spans="6:9" ht="23.25">
      <c r="F368" s="338"/>
      <c r="G368" s="355"/>
      <c r="H368" s="355"/>
      <c r="I368" s="355"/>
    </row>
    <row r="369" spans="6:9" ht="23.25">
      <c r="F369" s="338"/>
      <c r="G369" s="355"/>
      <c r="H369" s="355"/>
      <c r="I369" s="355"/>
    </row>
    <row r="370" spans="6:9" ht="23.25">
      <c r="F370" s="338"/>
      <c r="G370" s="355"/>
      <c r="H370" s="355"/>
      <c r="I370" s="355"/>
    </row>
    <row r="371" spans="6:9" ht="23.25">
      <c r="F371" s="338"/>
      <c r="G371" s="355"/>
      <c r="H371" s="355"/>
      <c r="I371" s="355"/>
    </row>
    <row r="372" spans="6:9" ht="23.25">
      <c r="F372" s="338"/>
      <c r="G372" s="355"/>
      <c r="H372" s="355"/>
      <c r="I372" s="355"/>
    </row>
    <row r="373" spans="6:9" ht="23.25">
      <c r="F373" s="338"/>
      <c r="G373" s="355"/>
      <c r="H373" s="355"/>
      <c r="I373" s="355"/>
    </row>
    <row r="374" spans="6:9" ht="23.25">
      <c r="F374" s="338"/>
      <c r="G374" s="355"/>
      <c r="H374" s="355"/>
      <c r="I374" s="355"/>
    </row>
    <row r="375" spans="6:9" ht="23.25">
      <c r="F375" s="338"/>
      <c r="G375" s="355"/>
      <c r="H375" s="355"/>
      <c r="I375" s="355"/>
    </row>
    <row r="376" spans="6:9" ht="23.25">
      <c r="F376" s="338"/>
      <c r="G376" s="355"/>
      <c r="H376" s="355"/>
      <c r="I376" s="355"/>
    </row>
    <row r="377" spans="6:9" ht="23.25">
      <c r="F377" s="338"/>
      <c r="G377" s="355"/>
      <c r="H377" s="355"/>
      <c r="I377" s="355"/>
    </row>
    <row r="378" spans="6:9" ht="23.25">
      <c r="F378" s="338"/>
      <c r="G378" s="355"/>
      <c r="H378" s="355"/>
      <c r="I378" s="355"/>
    </row>
    <row r="379" spans="6:9" ht="23.25">
      <c r="F379" s="338"/>
      <c r="G379" s="355"/>
      <c r="H379" s="355"/>
      <c r="I379" s="355"/>
    </row>
    <row r="380" spans="6:9" ht="23.25">
      <c r="F380" s="338"/>
      <c r="G380" s="355"/>
      <c r="H380" s="355"/>
      <c r="I380" s="355"/>
    </row>
    <row r="381" spans="6:9" ht="23.25">
      <c r="F381" s="338"/>
      <c r="G381" s="355"/>
      <c r="H381" s="355"/>
      <c r="I381" s="355"/>
    </row>
    <row r="382" spans="6:9" ht="23.25">
      <c r="F382" s="338"/>
      <c r="G382" s="355"/>
      <c r="H382" s="355"/>
      <c r="I382" s="355"/>
    </row>
    <row r="383" spans="6:9" ht="23.25">
      <c r="F383" s="338"/>
      <c r="G383" s="355"/>
      <c r="H383" s="355"/>
      <c r="I383" s="355"/>
    </row>
    <row r="384" spans="6:9" ht="23.25">
      <c r="F384" s="338"/>
      <c r="G384" s="355"/>
      <c r="H384" s="355"/>
      <c r="I384" s="355"/>
    </row>
    <row r="385" spans="6:9" ht="23.25">
      <c r="F385" s="338"/>
      <c r="G385" s="355"/>
      <c r="H385" s="355"/>
      <c r="I385" s="355"/>
    </row>
    <row r="386" spans="6:9" ht="23.25">
      <c r="F386" s="338"/>
      <c r="G386" s="355"/>
      <c r="H386" s="355"/>
      <c r="I386" s="355"/>
    </row>
    <row r="387" spans="6:9" ht="23.25">
      <c r="F387" s="338"/>
      <c r="G387" s="355"/>
      <c r="H387" s="355"/>
      <c r="I387" s="355"/>
    </row>
    <row r="388" spans="6:9" ht="23.25">
      <c r="F388" s="338"/>
      <c r="G388" s="355"/>
      <c r="H388" s="355"/>
      <c r="I388" s="355"/>
    </row>
    <row r="389" spans="6:9" ht="23.25">
      <c r="F389" s="338"/>
      <c r="G389" s="355"/>
      <c r="H389" s="355"/>
      <c r="I389" s="355"/>
    </row>
    <row r="390" spans="6:9" ht="23.25">
      <c r="F390" s="338"/>
      <c r="G390" s="355"/>
      <c r="H390" s="355"/>
      <c r="I390" s="355"/>
    </row>
    <row r="391" spans="6:9" ht="23.25">
      <c r="F391" s="338"/>
      <c r="G391" s="355"/>
      <c r="H391" s="355"/>
      <c r="I391" s="355"/>
    </row>
    <row r="392" spans="6:9" ht="23.25">
      <c r="F392" s="338"/>
      <c r="G392" s="355"/>
      <c r="H392" s="355"/>
      <c r="I392" s="355"/>
    </row>
    <row r="393" spans="6:9" ht="23.25">
      <c r="F393" s="338"/>
      <c r="G393" s="355"/>
      <c r="H393" s="355"/>
      <c r="I393" s="355"/>
    </row>
    <row r="394" spans="6:9" ht="23.25">
      <c r="F394" s="338"/>
      <c r="G394" s="355"/>
      <c r="H394" s="355"/>
      <c r="I394" s="355"/>
    </row>
    <row r="395" spans="6:9" ht="23.25">
      <c r="F395" s="338"/>
      <c r="G395" s="355"/>
      <c r="H395" s="355"/>
      <c r="I395" s="355"/>
    </row>
    <row r="396" spans="6:9" ht="23.25">
      <c r="F396" s="338"/>
      <c r="G396" s="355"/>
      <c r="H396" s="355"/>
      <c r="I396" s="355"/>
    </row>
    <row r="397" spans="6:9" ht="23.25">
      <c r="F397" s="338"/>
      <c r="G397" s="355"/>
      <c r="H397" s="355"/>
      <c r="I397" s="355"/>
    </row>
    <row r="398" spans="6:9" ht="23.25">
      <c r="F398" s="338"/>
      <c r="G398" s="355"/>
      <c r="H398" s="355"/>
      <c r="I398" s="355"/>
    </row>
    <row r="399" spans="6:9" ht="23.25">
      <c r="F399" s="338"/>
      <c r="G399" s="355"/>
      <c r="H399" s="355"/>
      <c r="I399" s="355"/>
    </row>
    <row r="400" spans="6:9" ht="23.25">
      <c r="F400" s="338"/>
      <c r="G400" s="355"/>
      <c r="H400" s="355"/>
      <c r="I400" s="355"/>
    </row>
    <row r="401" spans="6:9" ht="23.25">
      <c r="F401" s="338"/>
      <c r="G401" s="355"/>
      <c r="H401" s="355"/>
      <c r="I401" s="355"/>
    </row>
    <row r="402" spans="6:9" ht="23.25">
      <c r="F402" s="338"/>
      <c r="G402" s="355"/>
      <c r="H402" s="355"/>
      <c r="I402" s="355"/>
    </row>
    <row r="403" spans="6:9" ht="23.25">
      <c r="F403" s="338"/>
      <c r="G403" s="355"/>
      <c r="H403" s="355"/>
      <c r="I403" s="355"/>
    </row>
    <row r="404" spans="6:9" ht="23.25">
      <c r="F404" s="338"/>
      <c r="G404" s="355"/>
      <c r="H404" s="355"/>
      <c r="I404" s="355"/>
    </row>
    <row r="405" spans="6:9" ht="23.25">
      <c r="F405" s="338"/>
      <c r="G405" s="355"/>
      <c r="H405" s="355"/>
      <c r="I405" s="355"/>
    </row>
    <row r="406" spans="6:9" ht="23.25">
      <c r="F406" s="338"/>
      <c r="G406" s="355"/>
      <c r="H406" s="355"/>
      <c r="I406" s="355"/>
    </row>
    <row r="407" spans="6:9" ht="23.25">
      <c r="F407" s="338"/>
      <c r="G407" s="355"/>
      <c r="H407" s="355"/>
      <c r="I407" s="355"/>
    </row>
    <row r="408" spans="6:9" ht="23.25">
      <c r="F408" s="338"/>
      <c r="G408" s="355"/>
      <c r="H408" s="355"/>
      <c r="I408" s="355"/>
    </row>
    <row r="409" spans="6:9" ht="23.25">
      <c r="F409" s="338"/>
      <c r="G409" s="355"/>
      <c r="H409" s="355"/>
      <c r="I409" s="355"/>
    </row>
    <row r="410" spans="6:9" ht="23.25">
      <c r="F410" s="338"/>
      <c r="G410" s="355"/>
      <c r="H410" s="355"/>
      <c r="I410" s="355"/>
    </row>
    <row r="411" spans="6:9" ht="23.25">
      <c r="F411" s="338"/>
      <c r="G411" s="355"/>
      <c r="H411" s="355"/>
      <c r="I411" s="355"/>
    </row>
    <row r="412" spans="6:9" ht="23.25">
      <c r="F412" s="338"/>
      <c r="G412" s="355"/>
      <c r="H412" s="355"/>
      <c r="I412" s="355"/>
    </row>
    <row r="413" spans="6:9" ht="23.25">
      <c r="F413" s="338"/>
      <c r="G413" s="355"/>
      <c r="H413" s="355"/>
      <c r="I413" s="355"/>
    </row>
    <row r="414" spans="6:9" ht="23.25">
      <c r="F414" s="338"/>
      <c r="G414" s="355"/>
      <c r="H414" s="355"/>
      <c r="I414" s="355"/>
    </row>
    <row r="415" spans="6:9" ht="23.25">
      <c r="F415" s="338"/>
      <c r="G415" s="355"/>
      <c r="H415" s="355"/>
      <c r="I415" s="355"/>
    </row>
    <row r="416" spans="6:9" ht="23.25">
      <c r="F416" s="338"/>
      <c r="G416" s="355"/>
      <c r="H416" s="355"/>
      <c r="I416" s="355"/>
    </row>
    <row r="417" spans="6:9" ht="23.25">
      <c r="F417" s="338"/>
      <c r="G417" s="355"/>
      <c r="H417" s="355"/>
      <c r="I417" s="355"/>
    </row>
    <row r="418" spans="6:9" ht="23.25">
      <c r="F418" s="338"/>
      <c r="G418" s="355"/>
      <c r="H418" s="355"/>
      <c r="I418" s="355"/>
    </row>
    <row r="419" spans="6:9" ht="23.25">
      <c r="F419" s="338"/>
      <c r="G419" s="355"/>
      <c r="H419" s="355"/>
      <c r="I419" s="355"/>
    </row>
  </sheetData>
  <sheetProtection/>
  <mergeCells count="6">
    <mergeCell ref="B23:C23"/>
    <mergeCell ref="B4:C4"/>
    <mergeCell ref="A2:I2"/>
    <mergeCell ref="A1:I1"/>
    <mergeCell ref="B16:C16"/>
    <mergeCell ref="B19:C1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3.7109375" style="15" bestFit="1" customWidth="1"/>
    <col min="2" max="2" width="7.8515625" style="22" bestFit="1" customWidth="1"/>
    <col min="3" max="3" width="18.421875" style="15" customWidth="1"/>
    <col min="4" max="4" width="25.7109375" style="15" bestFit="1" customWidth="1"/>
    <col min="5" max="5" width="16.57421875" style="15" customWidth="1"/>
    <col min="6" max="6" width="6.140625" style="15" customWidth="1"/>
    <col min="7" max="7" width="15.28125" style="15" customWidth="1"/>
    <col min="8" max="8" width="13.7109375" style="15" customWidth="1"/>
    <col min="9" max="9" width="8.7109375" style="15" customWidth="1"/>
    <col min="10" max="10" width="7.421875" style="15" bestFit="1" customWidth="1"/>
    <col min="11" max="16384" width="9.00390625" style="15" customWidth="1"/>
  </cols>
  <sheetData>
    <row r="1" spans="1:9" ht="29.25">
      <c r="A1" s="411" t="s">
        <v>223</v>
      </c>
      <c r="B1" s="411"/>
      <c r="C1" s="411"/>
      <c r="D1" s="411"/>
      <c r="E1" s="411"/>
      <c r="F1" s="411"/>
      <c r="G1" s="27"/>
      <c r="H1" s="27"/>
      <c r="I1" s="27"/>
    </row>
    <row r="2" spans="1:6" ht="21">
      <c r="A2" s="10" t="s">
        <v>28</v>
      </c>
      <c r="B2" s="90" t="s">
        <v>29</v>
      </c>
      <c r="C2" s="10" t="s">
        <v>30</v>
      </c>
      <c r="D2" s="10" t="s">
        <v>31</v>
      </c>
      <c r="E2" s="10" t="s">
        <v>33</v>
      </c>
      <c r="F2" s="10" t="s">
        <v>0</v>
      </c>
    </row>
    <row r="3" spans="1:6" s="122" customFormat="1" ht="21">
      <c r="A3" s="123" t="s">
        <v>7</v>
      </c>
      <c r="B3" s="123"/>
      <c r="C3" s="67"/>
      <c r="D3" s="123" t="s">
        <v>146</v>
      </c>
      <c r="E3" s="123" t="s">
        <v>147</v>
      </c>
      <c r="F3" s="123">
        <v>11</v>
      </c>
    </row>
    <row r="4" spans="1:6" s="122" customFormat="1" ht="21">
      <c r="A4" s="123" t="s">
        <v>7</v>
      </c>
      <c r="B4" s="123"/>
      <c r="C4" s="67"/>
      <c r="D4" s="123" t="s">
        <v>146</v>
      </c>
      <c r="E4" s="123" t="s">
        <v>147</v>
      </c>
      <c r="F4" s="123">
        <v>11</v>
      </c>
    </row>
    <row r="5" spans="1:6" s="122" customFormat="1" ht="21">
      <c r="A5" s="123"/>
      <c r="B5" s="123"/>
      <c r="C5" s="67"/>
      <c r="D5" s="123"/>
      <c r="E5" s="123"/>
      <c r="F5" s="123"/>
    </row>
    <row r="6" spans="1:6" s="122" customFormat="1" ht="21">
      <c r="A6" s="123"/>
      <c r="B6" s="123"/>
      <c r="C6" s="67"/>
      <c r="D6" s="123"/>
      <c r="E6" s="123"/>
      <c r="F6" s="123"/>
    </row>
    <row r="7" spans="1:6" s="122" customFormat="1" ht="21">
      <c r="A7" s="123"/>
      <c r="B7" s="123"/>
      <c r="C7" s="67"/>
      <c r="D7" s="123"/>
      <c r="E7" s="123"/>
      <c r="F7" s="123"/>
    </row>
    <row r="8" spans="1:6" s="122" customFormat="1" ht="21">
      <c r="A8" s="123"/>
      <c r="B8" s="123"/>
      <c r="C8" s="67"/>
      <c r="D8" s="123"/>
      <c r="E8" s="123"/>
      <c r="F8" s="123"/>
    </row>
    <row r="9" spans="1:6" s="122" customFormat="1" ht="21">
      <c r="A9" s="123"/>
      <c r="B9" s="123"/>
      <c r="C9" s="67"/>
      <c r="D9" s="123"/>
      <c r="E9" s="123"/>
      <c r="F9" s="123"/>
    </row>
    <row r="10" spans="1:6" s="122" customFormat="1" ht="21">
      <c r="A10" s="123"/>
      <c r="B10" s="123"/>
      <c r="C10" s="67"/>
      <c r="D10" s="123"/>
      <c r="E10" s="123"/>
      <c r="F10" s="123"/>
    </row>
    <row r="11" spans="1:6" s="122" customFormat="1" ht="21">
      <c r="A11" s="123"/>
      <c r="B11" s="123"/>
      <c r="C11" s="67"/>
      <c r="D11" s="123"/>
      <c r="E11" s="123"/>
      <c r="F11" s="123"/>
    </row>
    <row r="12" spans="1:6" s="122" customFormat="1" ht="21">
      <c r="A12" s="123"/>
      <c r="B12" s="123"/>
      <c r="C12" s="67"/>
      <c r="D12" s="123"/>
      <c r="E12" s="123"/>
      <c r="F12" s="123"/>
    </row>
    <row r="13" spans="1:6" s="122" customFormat="1" ht="21">
      <c r="A13" s="123"/>
      <c r="B13" s="123"/>
      <c r="C13" s="67"/>
      <c r="D13" s="123"/>
      <c r="E13" s="123"/>
      <c r="F13" s="123"/>
    </row>
    <row r="14" spans="1:6" s="122" customFormat="1" ht="21">
      <c r="A14" s="123"/>
      <c r="B14" s="123"/>
      <c r="C14" s="67"/>
      <c r="D14" s="123"/>
      <c r="E14" s="123"/>
      <c r="F14" s="123"/>
    </row>
    <row r="15" spans="1:6" s="122" customFormat="1" ht="21">
      <c r="A15" s="123"/>
      <c r="B15" s="123"/>
      <c r="C15" s="67"/>
      <c r="D15" s="123"/>
      <c r="E15" s="123"/>
      <c r="F15" s="123"/>
    </row>
    <row r="16" spans="1:6" s="122" customFormat="1" ht="21">
      <c r="A16" s="123"/>
      <c r="B16" s="123"/>
      <c r="C16" s="67"/>
      <c r="D16" s="123"/>
      <c r="E16" s="123"/>
      <c r="F16" s="123"/>
    </row>
    <row r="17" spans="1:6" s="122" customFormat="1" ht="21">
      <c r="A17" s="123"/>
      <c r="B17" s="123"/>
      <c r="C17" s="67"/>
      <c r="D17" s="123"/>
      <c r="E17" s="123"/>
      <c r="F17" s="123"/>
    </row>
    <row r="18" spans="1:6" s="122" customFormat="1" ht="21">
      <c r="A18" s="123"/>
      <c r="B18" s="123"/>
      <c r="C18" s="67"/>
      <c r="D18" s="123"/>
      <c r="E18" s="123"/>
      <c r="F18" s="123"/>
    </row>
    <row r="19" spans="1:6" s="85" customFormat="1" ht="23.25">
      <c r="A19" s="11"/>
      <c r="B19" s="90"/>
      <c r="C19" s="116">
        <f>SUM(C3:C18)</f>
        <v>0</v>
      </c>
      <c r="D19" s="12"/>
      <c r="E19" s="13"/>
      <c r="F19" s="12"/>
    </row>
    <row r="20" spans="1:6" s="89" customFormat="1" ht="21">
      <c r="A20" s="14"/>
      <c r="B20" s="22"/>
      <c r="C20" s="15"/>
      <c r="D20" s="15"/>
      <c r="E20" s="16"/>
      <c r="F20" s="15"/>
    </row>
    <row r="21" spans="1:6" s="91" customFormat="1" ht="21">
      <c r="A21" s="14"/>
      <c r="B21" s="22"/>
      <c r="C21" s="15"/>
      <c r="D21" s="15"/>
      <c r="E21" s="16"/>
      <c r="F21" s="15"/>
    </row>
    <row r="22" spans="1:6" s="98" customFormat="1" ht="21">
      <c r="A22" s="14"/>
      <c r="B22" s="22"/>
      <c r="C22" s="15"/>
      <c r="D22" s="15"/>
      <c r="E22" s="16"/>
      <c r="F22" s="15"/>
    </row>
    <row r="23" spans="1:6" s="98" customFormat="1" ht="21">
      <c r="A23" s="14"/>
      <c r="B23" s="22"/>
      <c r="C23" s="15"/>
      <c r="D23" s="15"/>
      <c r="E23" s="16"/>
      <c r="F23" s="15"/>
    </row>
    <row r="24" spans="1:6" s="107" customFormat="1" ht="21">
      <c r="A24" s="14"/>
      <c r="B24" s="22"/>
      <c r="C24" s="15"/>
      <c r="D24" s="19"/>
      <c r="E24" s="16"/>
      <c r="F24" s="15"/>
    </row>
    <row r="25" spans="1:6" s="107" customFormat="1" ht="21">
      <c r="A25" s="14"/>
      <c r="B25" s="22"/>
      <c r="C25" s="15"/>
      <c r="D25" s="19"/>
      <c r="E25" s="16"/>
      <c r="F25" s="15"/>
    </row>
    <row r="26" spans="1:6" s="107" customFormat="1" ht="21">
      <c r="A26" s="14"/>
      <c r="B26" s="22"/>
      <c r="C26" s="15"/>
      <c r="D26" s="19"/>
      <c r="E26" s="16"/>
      <c r="F26" s="15"/>
    </row>
    <row r="27" spans="1:6" s="112" customFormat="1" ht="21">
      <c r="A27" s="14"/>
      <c r="B27" s="22"/>
      <c r="C27" s="15"/>
      <c r="D27" s="19"/>
      <c r="E27" s="16"/>
      <c r="F27" s="15"/>
    </row>
    <row r="28" spans="1:6" s="112" customFormat="1" ht="21">
      <c r="A28" s="14"/>
      <c r="B28" s="22"/>
      <c r="C28" s="15"/>
      <c r="D28" s="19"/>
      <c r="E28" s="16"/>
      <c r="F28" s="15"/>
    </row>
    <row r="29" spans="1:5" ht="21">
      <c r="A29" s="14"/>
      <c r="D29" s="19"/>
      <c r="E29" s="16"/>
    </row>
    <row r="30" spans="1:5" ht="21">
      <c r="A30" s="14"/>
      <c r="D30" s="19"/>
      <c r="E30" s="16"/>
    </row>
    <row r="31" spans="1:5" ht="21">
      <c r="A31" s="14"/>
      <c r="D31" s="19"/>
      <c r="E31" s="16"/>
    </row>
    <row r="32" spans="1:5" ht="21">
      <c r="A32" s="14"/>
      <c r="D32" s="19"/>
      <c r="E32" s="16"/>
    </row>
    <row r="33" spans="1:5" ht="21">
      <c r="A33" s="14"/>
      <c r="D33" s="19"/>
      <c r="E33" s="16"/>
    </row>
    <row r="34" spans="1:5" ht="21">
      <c r="A34" s="14"/>
      <c r="D34" s="19"/>
      <c r="E34" s="16"/>
    </row>
    <row r="35" spans="1:5" ht="21">
      <c r="A35" s="14"/>
      <c r="D35" s="19"/>
      <c r="E35" s="16"/>
    </row>
    <row r="36" spans="1:5" ht="21">
      <c r="A36" s="14"/>
      <c r="D36" s="19"/>
      <c r="E36" s="16"/>
    </row>
    <row r="37" spans="1:5" ht="21">
      <c r="A37" s="14"/>
      <c r="D37" s="19"/>
      <c r="E37" s="16"/>
    </row>
    <row r="38" spans="1:5" ht="21">
      <c r="A38" s="14"/>
      <c r="D38" s="19"/>
      <c r="E38" s="16"/>
    </row>
    <row r="39" spans="1:5" ht="21">
      <c r="A39" s="14"/>
      <c r="D39" s="19"/>
      <c r="E39" s="16"/>
    </row>
    <row r="40" spans="1:5" ht="21">
      <c r="A40" s="14"/>
      <c r="D40" s="19"/>
      <c r="E40" s="16"/>
    </row>
    <row r="41" spans="1:5" ht="21">
      <c r="A41" s="14"/>
      <c r="D41" s="19"/>
      <c r="E41" s="16"/>
    </row>
    <row r="42" spans="1:5" ht="21">
      <c r="A42" s="14"/>
      <c r="D42" s="19"/>
      <c r="E42" s="16"/>
    </row>
    <row r="43" spans="1:5" ht="21">
      <c r="A43" s="14"/>
      <c r="D43" s="19"/>
      <c r="E43" s="16"/>
    </row>
    <row r="44" spans="1:5" ht="21">
      <c r="A44" s="14"/>
      <c r="D44" s="19"/>
      <c r="E44" s="16"/>
    </row>
    <row r="45" spans="1:5" ht="21">
      <c r="A45" s="14"/>
      <c r="D45" s="19"/>
      <c r="E45" s="16"/>
    </row>
    <row r="46" spans="1:5" ht="21">
      <c r="A46" s="14"/>
      <c r="D46" s="19"/>
      <c r="E46" s="16"/>
    </row>
    <row r="47" spans="1:5" ht="21">
      <c r="A47" s="14"/>
      <c r="D47" s="19"/>
      <c r="E47" s="16"/>
    </row>
    <row r="48" spans="1:5" ht="21">
      <c r="A48" s="14"/>
      <c r="D48" s="19"/>
      <c r="E48" s="16"/>
    </row>
    <row r="49" spans="1:5" ht="21">
      <c r="A49" s="14"/>
      <c r="D49" s="19"/>
      <c r="E49" s="16"/>
    </row>
    <row r="50" spans="1:5" ht="21">
      <c r="A50" s="14"/>
      <c r="D50" s="19"/>
      <c r="E50" s="16"/>
    </row>
    <row r="51" spans="1:5" ht="21">
      <c r="A51" s="14"/>
      <c r="D51" s="19"/>
      <c r="E51" s="16"/>
    </row>
    <row r="52" spans="1:5" ht="21">
      <c r="A52" s="14"/>
      <c r="D52" s="19"/>
      <c r="E52" s="16"/>
    </row>
    <row r="53" spans="1:5" ht="21">
      <c r="A53" s="14"/>
      <c r="D53" s="19"/>
      <c r="E53" s="16"/>
    </row>
    <row r="54" spans="1:5" ht="21">
      <c r="A54" s="14"/>
      <c r="D54" s="19"/>
      <c r="E54" s="16"/>
    </row>
    <row r="55" spans="1:5" ht="21">
      <c r="A55" s="14"/>
      <c r="D55" s="19"/>
      <c r="E55" s="16"/>
    </row>
    <row r="56" spans="1:5" ht="21">
      <c r="A56" s="14"/>
      <c r="D56" s="19"/>
      <c r="E56" s="16"/>
    </row>
    <row r="57" spans="1:5" ht="21">
      <c r="A57" s="14"/>
      <c r="D57" s="19"/>
      <c r="E57" s="16"/>
    </row>
    <row r="58" spans="1:5" ht="21">
      <c r="A58" s="14"/>
      <c r="D58" s="19"/>
      <c r="E58" s="16"/>
    </row>
    <row r="59" spans="1:5" ht="21">
      <c r="A59" s="14"/>
      <c r="D59" s="19"/>
      <c r="E59" s="16"/>
    </row>
    <row r="60" spans="1:5" ht="21">
      <c r="A60" s="14"/>
      <c r="D60" s="19"/>
      <c r="E60" s="16"/>
    </row>
    <row r="61" spans="1:5" ht="21">
      <c r="A61" s="14"/>
      <c r="D61" s="19"/>
      <c r="E61" s="16"/>
    </row>
    <row r="62" spans="1:5" ht="21">
      <c r="A62" s="14"/>
      <c r="D62" s="19"/>
      <c r="E62" s="16"/>
    </row>
    <row r="63" spans="1:5" ht="21">
      <c r="A63" s="14"/>
      <c r="D63" s="19"/>
      <c r="E63" s="16"/>
    </row>
    <row r="64" spans="1:5" ht="21">
      <c r="A64" s="14"/>
      <c r="D64" s="19"/>
      <c r="E64" s="16"/>
    </row>
    <row r="65" spans="1:5" ht="21">
      <c r="A65" s="14"/>
      <c r="D65" s="19"/>
      <c r="E65" s="16"/>
    </row>
    <row r="66" spans="1:5" ht="21">
      <c r="A66" s="14"/>
      <c r="D66" s="19"/>
      <c r="E66" s="16"/>
    </row>
    <row r="67" spans="1:5" ht="21">
      <c r="A67" s="14"/>
      <c r="D67" s="19"/>
      <c r="E67" s="16"/>
    </row>
    <row r="68" spans="1:5" ht="21">
      <c r="A68" s="14"/>
      <c r="D68" s="19"/>
      <c r="E68" s="16"/>
    </row>
    <row r="69" spans="1:5" ht="21">
      <c r="A69" s="14"/>
      <c r="D69" s="19"/>
      <c r="E69" s="16"/>
    </row>
    <row r="70" spans="1:5" ht="21">
      <c r="A70" s="14"/>
      <c r="D70" s="19"/>
      <c r="E70" s="16"/>
    </row>
    <row r="71" spans="1:5" ht="21">
      <c r="A71" s="14"/>
      <c r="D71" s="19"/>
      <c r="E71" s="16"/>
    </row>
    <row r="72" spans="1:5" ht="21">
      <c r="A72" s="14"/>
      <c r="D72" s="19"/>
      <c r="E72" s="16"/>
    </row>
    <row r="73" spans="1:5" ht="21">
      <c r="A73" s="14"/>
      <c r="D73" s="19"/>
      <c r="E73" s="16"/>
    </row>
    <row r="74" spans="1:5" ht="21">
      <c r="A74" s="14"/>
      <c r="D74" s="19"/>
      <c r="E74" s="16"/>
    </row>
    <row r="75" spans="1:5" ht="21">
      <c r="A75" s="14"/>
      <c r="D75" s="19"/>
      <c r="E75" s="16"/>
    </row>
    <row r="76" spans="1:5" ht="21">
      <c r="A76" s="14"/>
      <c r="D76" s="19"/>
      <c r="E76" s="16"/>
    </row>
    <row r="77" spans="1:5" ht="21">
      <c r="A77" s="14"/>
      <c r="D77" s="19"/>
      <c r="E77" s="16"/>
    </row>
    <row r="78" spans="1:5" ht="21">
      <c r="A78" s="14"/>
      <c r="D78" s="19"/>
      <c r="E78" s="16"/>
    </row>
    <row r="79" spans="1:5" ht="21">
      <c r="A79" s="14"/>
      <c r="D79" s="19"/>
      <c r="E79" s="16"/>
    </row>
    <row r="80" spans="1:5" ht="21">
      <c r="A80" s="14"/>
      <c r="D80" s="19"/>
      <c r="E80" s="16"/>
    </row>
    <row r="81" spans="1:5" ht="21">
      <c r="A81" s="14"/>
      <c r="D81" s="19"/>
      <c r="E81" s="16"/>
    </row>
    <row r="82" spans="1:6" ht="21">
      <c r="A82" s="20"/>
      <c r="C82" s="21"/>
      <c r="D82" s="22"/>
      <c r="E82" s="23"/>
      <c r="F82" s="21"/>
    </row>
    <row r="83" spans="1:6" ht="21">
      <c r="A83" s="20"/>
      <c r="C83" s="21"/>
      <c r="D83" s="22"/>
      <c r="E83" s="23"/>
      <c r="F83" s="21"/>
    </row>
    <row r="84" spans="1:5" ht="21">
      <c r="A84" s="14"/>
      <c r="D84" s="19"/>
      <c r="E84" s="16"/>
    </row>
    <row r="85" spans="1:5" ht="21">
      <c r="A85" s="14"/>
      <c r="D85" s="22"/>
      <c r="E85" s="23"/>
    </row>
    <row r="86" spans="1:5" ht="21">
      <c r="A86" s="14"/>
      <c r="D86" s="22"/>
      <c r="E86" s="23"/>
    </row>
    <row r="87" spans="1:5" ht="21">
      <c r="A87" s="14"/>
      <c r="D87" s="22"/>
      <c r="E87" s="23"/>
    </row>
    <row r="88" spans="1:5" ht="21">
      <c r="A88" s="14"/>
      <c r="D88" s="22"/>
      <c r="E88" s="23"/>
    </row>
    <row r="89" spans="1:5" ht="21">
      <c r="A89" s="14"/>
      <c r="D89" s="22"/>
      <c r="E89" s="23"/>
    </row>
    <row r="90" spans="1:5" ht="21">
      <c r="A90" s="14"/>
      <c r="D90" s="22"/>
      <c r="E90" s="23"/>
    </row>
    <row r="91" spans="1:5" ht="21">
      <c r="A91" s="14"/>
      <c r="D91" s="22"/>
      <c r="E91" s="23"/>
    </row>
    <row r="92" spans="1:9" ht="21">
      <c r="A92" s="14"/>
      <c r="D92" s="22"/>
      <c r="E92" s="23"/>
      <c r="G92" s="21"/>
      <c r="H92" s="21"/>
      <c r="I92" s="21"/>
    </row>
    <row r="93" spans="1:9" ht="21">
      <c r="A93" s="14"/>
      <c r="D93" s="22"/>
      <c r="E93" s="23"/>
      <c r="G93" s="21"/>
      <c r="H93" s="21"/>
      <c r="I93" s="21"/>
    </row>
    <row r="94" spans="1:5" ht="21">
      <c r="A94" s="14"/>
      <c r="D94" s="19"/>
      <c r="E94" s="16"/>
    </row>
    <row r="95" spans="1:9" ht="21">
      <c r="A95" s="14"/>
      <c r="D95" s="19"/>
      <c r="E95" s="16"/>
      <c r="I95" s="21"/>
    </row>
    <row r="96" spans="1:9" ht="21">
      <c r="A96" s="14"/>
      <c r="D96" s="19"/>
      <c r="E96" s="16"/>
      <c r="I96" s="21"/>
    </row>
    <row r="97" spans="1:9" ht="21">
      <c r="A97" s="14"/>
      <c r="D97" s="19"/>
      <c r="E97" s="16"/>
      <c r="I97" s="21"/>
    </row>
    <row r="98" spans="1:9" ht="21">
      <c r="A98" s="14"/>
      <c r="D98" s="19"/>
      <c r="E98" s="16"/>
      <c r="I98" s="21"/>
    </row>
    <row r="99" spans="1:9" ht="21">
      <c r="A99" s="14"/>
      <c r="D99" s="19"/>
      <c r="E99" s="16"/>
      <c r="I99" s="21"/>
    </row>
    <row r="100" spans="1:9" ht="21">
      <c r="A100" s="14"/>
      <c r="D100" s="19"/>
      <c r="E100" s="16"/>
      <c r="I100" s="21"/>
    </row>
    <row r="101" spans="1:9" ht="21">
      <c r="A101" s="20"/>
      <c r="C101" s="21"/>
      <c r="D101" s="22"/>
      <c r="E101" s="23"/>
      <c r="I101" s="21"/>
    </row>
    <row r="102" spans="1:9" ht="21">
      <c r="A102" s="20"/>
      <c r="C102" s="21"/>
      <c r="D102" s="22"/>
      <c r="E102" s="23"/>
      <c r="I102" s="21"/>
    </row>
    <row r="103" spans="1:9" ht="21">
      <c r="A103" s="20"/>
      <c r="C103" s="21"/>
      <c r="D103" s="22"/>
      <c r="E103" s="23"/>
      <c r="I103" s="21"/>
    </row>
    <row r="104" spans="1:5" ht="21">
      <c r="A104" s="20"/>
      <c r="C104" s="21"/>
      <c r="D104" s="22"/>
      <c r="E104" s="23"/>
    </row>
    <row r="105" spans="1:5" ht="21">
      <c r="A105" s="20"/>
      <c r="C105" s="21"/>
      <c r="D105" s="22"/>
      <c r="E105" s="23"/>
    </row>
    <row r="106" spans="1:6" ht="21">
      <c r="A106" s="20"/>
      <c r="C106" s="21"/>
      <c r="D106" s="22"/>
      <c r="E106" s="23"/>
      <c r="F106" s="21"/>
    </row>
    <row r="107" spans="1:6" ht="21">
      <c r="A107" s="20"/>
      <c r="C107" s="21"/>
      <c r="D107" s="22"/>
      <c r="E107" s="23"/>
      <c r="F107" s="21"/>
    </row>
    <row r="108" spans="1:6" ht="21">
      <c r="A108" s="20"/>
      <c r="C108" s="21"/>
      <c r="D108" s="22"/>
      <c r="E108" s="23"/>
      <c r="F108" s="21"/>
    </row>
    <row r="109" spans="1:6" ht="21">
      <c r="A109" s="20"/>
      <c r="C109" s="21"/>
      <c r="D109" s="22"/>
      <c r="E109" s="23"/>
      <c r="F109" s="21"/>
    </row>
    <row r="110" spans="1:5" ht="21">
      <c r="A110" s="14"/>
      <c r="D110" s="19"/>
      <c r="E110" s="16"/>
    </row>
    <row r="111" spans="1:5" ht="21">
      <c r="A111" s="14"/>
      <c r="D111" s="19"/>
      <c r="E111" s="16"/>
    </row>
    <row r="112" spans="1:5" ht="21">
      <c r="A112" s="14"/>
      <c r="D112" s="19"/>
      <c r="E112" s="16"/>
    </row>
    <row r="113" spans="1:6" ht="21">
      <c r="A113" s="20"/>
      <c r="C113" s="21"/>
      <c r="D113" s="22"/>
      <c r="E113" s="23"/>
      <c r="F113" s="21"/>
    </row>
    <row r="114" spans="1:6" ht="21">
      <c r="A114" s="20"/>
      <c r="C114" s="21"/>
      <c r="D114" s="22"/>
      <c r="E114" s="23"/>
      <c r="F114" s="21"/>
    </row>
    <row r="115" spans="1:6" ht="21">
      <c r="A115" s="25"/>
      <c r="B115" s="110"/>
      <c r="C115" s="24"/>
      <c r="D115" s="24"/>
      <c r="E115" s="26"/>
      <c r="F115" s="24"/>
    </row>
    <row r="116" spans="7:9" ht="21">
      <c r="G116" s="21"/>
      <c r="H116" s="21"/>
      <c r="I116" s="21"/>
    </row>
    <row r="117" spans="7:9" ht="21">
      <c r="G117" s="21"/>
      <c r="H117" s="21"/>
      <c r="I117" s="21"/>
    </row>
    <row r="118" spans="7:9" ht="21">
      <c r="G118" s="21"/>
      <c r="H118" s="21"/>
      <c r="I118" s="21"/>
    </row>
    <row r="119" spans="7:9" ht="21">
      <c r="G119" s="21"/>
      <c r="H119" s="21"/>
      <c r="I119" s="21"/>
    </row>
    <row r="123" spans="7:9" ht="21">
      <c r="G123" s="21"/>
      <c r="H123" s="21"/>
      <c r="I123" s="21"/>
    </row>
    <row r="124" spans="7:9" ht="21">
      <c r="G124" s="21"/>
      <c r="H124" s="21"/>
      <c r="I124" s="21"/>
    </row>
    <row r="125" spans="7:9" ht="21">
      <c r="G125" s="24"/>
      <c r="H125" s="24"/>
      <c r="I125" s="24"/>
    </row>
  </sheetData>
  <sheetProtection/>
  <mergeCells count="1">
    <mergeCell ref="A1:F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M46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19.8515625" style="29" customWidth="1"/>
    <col min="2" max="2" width="11.00390625" style="29" customWidth="1"/>
    <col min="3" max="3" width="9.8515625" style="29" bestFit="1" customWidth="1"/>
    <col min="4" max="4" width="14.140625" style="29" bestFit="1" customWidth="1"/>
    <col min="5" max="7" width="9.28125" style="29" bestFit="1" customWidth="1"/>
    <col min="8" max="8" width="8.57421875" style="29" bestFit="1" customWidth="1"/>
    <col min="9" max="9" width="8.421875" style="29" customWidth="1"/>
    <col min="10" max="10" width="9.7109375" style="29" bestFit="1" customWidth="1"/>
    <col min="11" max="11" width="7.421875" style="29" customWidth="1"/>
    <col min="12" max="12" width="16.140625" style="29" customWidth="1"/>
    <col min="13" max="13" width="14.140625" style="29" bestFit="1" customWidth="1"/>
    <col min="14" max="14" width="9.00390625" style="29" customWidth="1"/>
    <col min="15" max="16" width="15.140625" style="29" bestFit="1" customWidth="1"/>
    <col min="17" max="17" width="14.140625" style="29" bestFit="1" customWidth="1"/>
    <col min="18" max="16384" width="9.00390625" style="29" customWidth="1"/>
  </cols>
  <sheetData>
    <row r="1" spans="1:10" ht="16.5">
      <c r="A1" s="427" t="s">
        <v>39</v>
      </c>
      <c r="B1" s="427"/>
      <c r="C1" s="427"/>
      <c r="D1" s="427"/>
      <c r="E1" s="427"/>
      <c r="F1" s="427"/>
      <c r="G1" s="427"/>
      <c r="H1" s="427"/>
      <c r="I1" s="427"/>
      <c r="J1" s="427"/>
    </row>
    <row r="2" spans="1:10" ht="16.5">
      <c r="A2" s="427" t="s">
        <v>140</v>
      </c>
      <c r="B2" s="427"/>
      <c r="C2" s="427"/>
      <c r="D2" s="427"/>
      <c r="E2" s="427"/>
      <c r="F2" s="427"/>
      <c r="G2" s="427"/>
      <c r="H2" s="427"/>
      <c r="I2" s="427"/>
      <c r="J2" s="427"/>
    </row>
    <row r="3" spans="1:10" ht="16.5">
      <c r="A3" s="427" t="s">
        <v>286</v>
      </c>
      <c r="B3" s="427"/>
      <c r="C3" s="427"/>
      <c r="D3" s="427"/>
      <c r="E3" s="427"/>
      <c r="F3" s="427"/>
      <c r="G3" s="427"/>
      <c r="H3" s="427"/>
      <c r="I3" s="427"/>
      <c r="J3" s="427"/>
    </row>
    <row r="4" spans="1:10" ht="16.5">
      <c r="A4" s="30" t="s">
        <v>40</v>
      </c>
      <c r="B4" s="31"/>
      <c r="C4" s="32"/>
      <c r="D4" s="32"/>
      <c r="E4" s="32"/>
      <c r="F4" s="32"/>
      <c r="G4" s="32"/>
      <c r="H4" s="32"/>
      <c r="I4" s="32"/>
      <c r="J4" s="32"/>
    </row>
    <row r="5" spans="1:10" ht="16.5">
      <c r="A5" s="33"/>
      <c r="B5" s="34"/>
      <c r="C5" s="35"/>
      <c r="D5" s="35"/>
      <c r="E5" s="35"/>
      <c r="F5" s="35"/>
      <c r="G5" s="35"/>
      <c r="H5" s="35"/>
      <c r="I5" s="35"/>
      <c r="J5" s="35"/>
    </row>
    <row r="6" spans="1:12" ht="33">
      <c r="A6" s="36"/>
      <c r="B6" s="99"/>
      <c r="C6" s="428" t="s">
        <v>38</v>
      </c>
      <c r="D6" s="429"/>
      <c r="E6" s="429"/>
      <c r="F6" s="430"/>
      <c r="G6" s="38"/>
      <c r="H6" s="431" t="s">
        <v>41</v>
      </c>
      <c r="I6" s="39"/>
      <c r="J6" s="37"/>
      <c r="K6" s="120" t="s">
        <v>79</v>
      </c>
      <c r="L6" s="424" t="s">
        <v>60</v>
      </c>
    </row>
    <row r="7" spans="1:12" ht="33">
      <c r="A7" s="434" t="s">
        <v>42</v>
      </c>
      <c r="B7" s="100" t="s">
        <v>43</v>
      </c>
      <c r="C7" s="37"/>
      <c r="D7" s="38"/>
      <c r="E7" s="37"/>
      <c r="F7" s="37"/>
      <c r="G7" s="40" t="s">
        <v>44</v>
      </c>
      <c r="H7" s="432"/>
      <c r="I7" s="41" t="s">
        <v>45</v>
      </c>
      <c r="J7" s="40" t="s">
        <v>43</v>
      </c>
      <c r="K7" s="40"/>
      <c r="L7" s="425"/>
    </row>
    <row r="8" spans="1:12" ht="16.5">
      <c r="A8" s="435"/>
      <c r="B8" s="101" t="s">
        <v>46</v>
      </c>
      <c r="C8" s="42" t="s">
        <v>47</v>
      </c>
      <c r="D8" s="42" t="s">
        <v>48</v>
      </c>
      <c r="E8" s="42" t="s">
        <v>49</v>
      </c>
      <c r="F8" s="42" t="s">
        <v>50</v>
      </c>
      <c r="G8" s="42"/>
      <c r="H8" s="433"/>
      <c r="I8" s="43"/>
      <c r="J8" s="42" t="s">
        <v>51</v>
      </c>
      <c r="K8" s="42"/>
      <c r="L8" s="426"/>
    </row>
    <row r="9" spans="1:12" ht="49.5">
      <c r="A9" s="44" t="s">
        <v>285</v>
      </c>
      <c r="B9" s="101"/>
      <c r="C9" s="42"/>
      <c r="D9" s="42"/>
      <c r="E9" s="42"/>
      <c r="F9" s="42"/>
      <c r="G9" s="42"/>
      <c r="H9" s="43"/>
      <c r="I9" s="43"/>
      <c r="J9" s="42"/>
      <c r="K9" s="42" t="e">
        <f>G9*100/B9</f>
        <v>#DIV/0!</v>
      </c>
      <c r="L9" s="372"/>
    </row>
    <row r="10" spans="1:12" ht="16.5">
      <c r="A10" s="373" t="s">
        <v>55</v>
      </c>
      <c r="B10" s="101">
        <f>SUM(B9)</f>
        <v>0</v>
      </c>
      <c r="C10" s="101">
        <f aca="true" t="shared" si="0" ref="C10:K10">SUM(C9)</f>
        <v>0</v>
      </c>
      <c r="D10" s="101">
        <f t="shared" si="0"/>
        <v>0</v>
      </c>
      <c r="E10" s="101">
        <f t="shared" si="0"/>
        <v>0</v>
      </c>
      <c r="F10" s="101">
        <f t="shared" si="0"/>
        <v>0</v>
      </c>
      <c r="G10" s="101">
        <f t="shared" si="0"/>
        <v>0</v>
      </c>
      <c r="H10" s="101">
        <f t="shared" si="0"/>
        <v>0</v>
      </c>
      <c r="I10" s="101">
        <v>3000019.68</v>
      </c>
      <c r="J10" s="101">
        <f t="shared" si="0"/>
        <v>0</v>
      </c>
      <c r="K10" s="101" t="e">
        <f t="shared" si="0"/>
        <v>#DIV/0!</v>
      </c>
      <c r="L10" s="372"/>
    </row>
    <row r="11" spans="1:12" ht="33">
      <c r="A11" s="44" t="s">
        <v>281</v>
      </c>
      <c r="B11" s="104"/>
      <c r="C11" s="51"/>
      <c r="D11" s="51"/>
      <c r="E11" s="51"/>
      <c r="F11" s="51"/>
      <c r="G11" s="51"/>
      <c r="H11" s="51"/>
      <c r="I11" s="51"/>
      <c r="J11" s="51"/>
      <c r="K11" s="45"/>
      <c r="L11" s="92"/>
    </row>
    <row r="12" spans="1:12" ht="16.5">
      <c r="A12" s="53" t="s">
        <v>282</v>
      </c>
      <c r="B12" s="105"/>
      <c r="C12" s="51"/>
      <c r="D12" s="51">
        <v>32604.1</v>
      </c>
      <c r="E12" s="51"/>
      <c r="F12" s="54"/>
      <c r="G12" s="54">
        <f>SUM(C12:F12)</f>
        <v>32604.1</v>
      </c>
      <c r="H12" s="54"/>
      <c r="I12" s="54"/>
      <c r="J12" s="54">
        <f>B12-G12</f>
        <v>-32604.1</v>
      </c>
      <c r="K12" s="45" t="e">
        <f>G12*100/B12</f>
        <v>#DIV/0!</v>
      </c>
      <c r="L12" s="118"/>
    </row>
    <row r="13" spans="1:12" ht="16.5">
      <c r="A13" s="53" t="s">
        <v>6</v>
      </c>
      <c r="B13" s="105"/>
      <c r="C13" s="54"/>
      <c r="D13" s="54">
        <v>1600</v>
      </c>
      <c r="E13" s="54"/>
      <c r="F13" s="54"/>
      <c r="G13" s="54">
        <f>SUM(C13:F13)</f>
        <v>1600</v>
      </c>
      <c r="H13" s="54"/>
      <c r="I13" s="54"/>
      <c r="J13" s="54">
        <f>B13-G13</f>
        <v>-1600</v>
      </c>
      <c r="K13" s="45" t="e">
        <f>G13*100/B13</f>
        <v>#DIV/0!</v>
      </c>
      <c r="L13" s="92"/>
    </row>
    <row r="14" spans="1:12" ht="16.5">
      <c r="A14" s="53" t="s">
        <v>87</v>
      </c>
      <c r="B14" s="105"/>
      <c r="C14" s="54"/>
      <c r="D14" s="54">
        <v>6416</v>
      </c>
      <c r="E14" s="54"/>
      <c r="F14" s="54"/>
      <c r="G14" s="54">
        <f>SUM(C14:F14)</f>
        <v>6416</v>
      </c>
      <c r="H14" s="54"/>
      <c r="I14" s="54"/>
      <c r="J14" s="54">
        <f>B14-G14</f>
        <v>-6416</v>
      </c>
      <c r="K14" s="45" t="e">
        <f>G14*100/B14</f>
        <v>#DIV/0!</v>
      </c>
      <c r="L14" s="92"/>
    </row>
    <row r="15" spans="1:13" ht="18.75">
      <c r="A15" s="49" t="s">
        <v>55</v>
      </c>
      <c r="B15" s="108">
        <f>SUM(B12:B14)</f>
        <v>0</v>
      </c>
      <c r="C15" s="55"/>
      <c r="D15" s="55"/>
      <c r="E15" s="55"/>
      <c r="F15" s="55">
        <f>SUM(F12:F14)</f>
        <v>0</v>
      </c>
      <c r="G15" s="55">
        <f>SUM(G12:G14)</f>
        <v>40620.1</v>
      </c>
      <c r="H15" s="55">
        <f>SUM(H12:H14)</f>
        <v>0</v>
      </c>
      <c r="I15" s="55">
        <f>SUM(I12:I14)</f>
        <v>0</v>
      </c>
      <c r="J15" s="55">
        <f>B15-G15</f>
        <v>-40620.1</v>
      </c>
      <c r="K15" s="45" t="e">
        <f>G15*100/B15</f>
        <v>#DIV/0!</v>
      </c>
      <c r="L15" s="92"/>
      <c r="M15" s="169"/>
    </row>
    <row r="16" spans="1:12" ht="33">
      <c r="A16" s="44" t="s">
        <v>284</v>
      </c>
      <c r="B16" s="102"/>
      <c r="C16" s="45"/>
      <c r="D16" s="45"/>
      <c r="E16" s="45"/>
      <c r="F16" s="45"/>
      <c r="G16" s="45"/>
      <c r="H16" s="45"/>
      <c r="I16" s="45"/>
      <c r="J16" s="45"/>
      <c r="K16" s="92"/>
      <c r="L16" s="92"/>
    </row>
    <row r="17" spans="1:12" ht="16.5">
      <c r="A17" s="47" t="s">
        <v>7</v>
      </c>
      <c r="B17" s="103"/>
      <c r="C17" s="48"/>
      <c r="D17" s="48">
        <v>5759.35</v>
      </c>
      <c r="E17" s="48">
        <v>6403678.77</v>
      </c>
      <c r="F17" s="48"/>
      <c r="G17" s="45">
        <f>SUM(C17:F17)</f>
        <v>6409438.119999999</v>
      </c>
      <c r="H17" s="45"/>
      <c r="I17" s="45"/>
      <c r="J17" s="45">
        <f>B17-G17-I17</f>
        <v>-6409438.119999999</v>
      </c>
      <c r="K17" s="45" t="e">
        <f>G17*100/B17</f>
        <v>#DIV/0!</v>
      </c>
      <c r="L17" s="70"/>
    </row>
    <row r="18" spans="1:12" ht="16.5">
      <c r="A18" s="46" t="s">
        <v>14</v>
      </c>
      <c r="B18" s="102"/>
      <c r="C18" s="45"/>
      <c r="D18" s="45">
        <v>5050</v>
      </c>
      <c r="E18" s="45"/>
      <c r="F18" s="45"/>
      <c r="G18" s="45">
        <f>SUM(C18:F18)</f>
        <v>5050</v>
      </c>
      <c r="H18" s="45"/>
      <c r="I18" s="45"/>
      <c r="J18" s="45">
        <f>B18-G18-H18</f>
        <v>-5050</v>
      </c>
      <c r="K18" s="45" t="e">
        <f>G18*100/B18</f>
        <v>#DIV/0!</v>
      </c>
      <c r="L18" s="70"/>
    </row>
    <row r="19" spans="1:12" ht="16.5">
      <c r="A19" s="47" t="s">
        <v>15</v>
      </c>
      <c r="B19" s="103"/>
      <c r="C19" s="48"/>
      <c r="D19" s="48">
        <v>39948</v>
      </c>
      <c r="E19" s="48"/>
      <c r="F19" s="48"/>
      <c r="G19" s="45">
        <f>SUM(C19:F19)</f>
        <v>39948</v>
      </c>
      <c r="H19" s="45"/>
      <c r="I19" s="45"/>
      <c r="J19" s="45">
        <f>B19-G19-I19</f>
        <v>-39948</v>
      </c>
      <c r="K19" s="45" t="e">
        <f>G19*100/B19</f>
        <v>#DIV/0!</v>
      </c>
      <c r="L19" s="124"/>
    </row>
    <row r="20" spans="1:13" ht="16.5">
      <c r="A20" s="50" t="s">
        <v>52</v>
      </c>
      <c r="B20" s="161">
        <f>SUM(B18:B19)</f>
        <v>0</v>
      </c>
      <c r="C20" s="104">
        <f>SUM(C18:C19)</f>
        <v>0</v>
      </c>
      <c r="D20" s="104">
        <f>SUM(D17:D19)</f>
        <v>50757.35</v>
      </c>
      <c r="E20" s="104">
        <f aca="true" t="shared" si="1" ref="E20:K20">SUM(E17:E19)</f>
        <v>6403678.77</v>
      </c>
      <c r="F20" s="104">
        <f t="shared" si="1"/>
        <v>0</v>
      </c>
      <c r="G20" s="104">
        <f t="shared" si="1"/>
        <v>6454436.119999999</v>
      </c>
      <c r="H20" s="104">
        <f t="shared" si="1"/>
        <v>0</v>
      </c>
      <c r="I20" s="104">
        <v>96528021.23</v>
      </c>
      <c r="J20" s="104">
        <f t="shared" si="1"/>
        <v>-6454436.119999999</v>
      </c>
      <c r="K20" s="104" t="e">
        <f t="shared" si="1"/>
        <v>#DIV/0!</v>
      </c>
      <c r="L20" s="92"/>
      <c r="M20" s="169"/>
    </row>
    <row r="21" spans="1:12" ht="49.5">
      <c r="A21" s="44" t="s">
        <v>280</v>
      </c>
      <c r="B21" s="44"/>
      <c r="C21" s="44"/>
      <c r="D21" s="44"/>
      <c r="E21" s="44"/>
      <c r="F21" s="45"/>
      <c r="G21" s="45"/>
      <c r="H21" s="45"/>
      <c r="I21" s="45"/>
      <c r="J21" s="45"/>
      <c r="K21" s="45"/>
      <c r="L21" s="92"/>
    </row>
    <row r="22" spans="1:12" ht="16.5">
      <c r="A22" s="46" t="s">
        <v>7</v>
      </c>
      <c r="B22" s="102"/>
      <c r="C22" s="45">
        <f>33770+2149362.26+17056717.41</f>
        <v>19239849.67</v>
      </c>
      <c r="D22" s="45">
        <v>313716.67</v>
      </c>
      <c r="E22" s="45"/>
      <c r="F22" s="45">
        <v>61141200</v>
      </c>
      <c r="G22" s="45">
        <f aca="true" t="shared" si="2" ref="G22:G30">SUM(C22:F22)</f>
        <v>80694766.34</v>
      </c>
      <c r="H22" s="45"/>
      <c r="I22" s="45"/>
      <c r="J22" s="45">
        <f aca="true" t="shared" si="3" ref="J22:J30">B22-G22</f>
        <v>-80694766.34</v>
      </c>
      <c r="K22" s="45" t="e">
        <f aca="true" t="shared" si="4" ref="K22:K31">G22*100/B22</f>
        <v>#DIV/0!</v>
      </c>
      <c r="L22" s="70"/>
    </row>
    <row r="23" spans="1:12" ht="16.5">
      <c r="A23" s="52" t="s">
        <v>8</v>
      </c>
      <c r="B23" s="102"/>
      <c r="C23" s="45"/>
      <c r="D23" s="45"/>
      <c r="E23" s="45"/>
      <c r="F23" s="45"/>
      <c r="G23" s="45">
        <f t="shared" si="2"/>
        <v>0</v>
      </c>
      <c r="H23" s="45">
        <v>0</v>
      </c>
      <c r="I23" s="45"/>
      <c r="J23" s="45">
        <f>B23-G23-H23-I23</f>
        <v>0</v>
      </c>
      <c r="K23" s="45" t="e">
        <f t="shared" si="4"/>
        <v>#DIV/0!</v>
      </c>
      <c r="L23" s="124"/>
    </row>
    <row r="24" spans="1:12" ht="16.5">
      <c r="A24" s="52" t="s">
        <v>9</v>
      </c>
      <c r="B24" s="102"/>
      <c r="C24" s="45">
        <v>52920</v>
      </c>
      <c r="D24" s="45"/>
      <c r="E24" s="45"/>
      <c r="F24" s="45"/>
      <c r="G24" s="45">
        <f t="shared" si="2"/>
        <v>52920</v>
      </c>
      <c r="H24" s="45"/>
      <c r="I24" s="45"/>
      <c r="J24" s="45">
        <f t="shared" si="3"/>
        <v>-52920</v>
      </c>
      <c r="K24" s="45" t="e">
        <f t="shared" si="4"/>
        <v>#DIV/0!</v>
      </c>
      <c r="L24" s="124"/>
    </row>
    <row r="25" spans="1:12" ht="16.5">
      <c r="A25" s="52" t="s">
        <v>18</v>
      </c>
      <c r="B25" s="102"/>
      <c r="C25" s="45"/>
      <c r="D25" s="45"/>
      <c r="E25" s="45"/>
      <c r="F25" s="45"/>
      <c r="G25" s="45">
        <f t="shared" si="2"/>
        <v>0</v>
      </c>
      <c r="H25" s="45"/>
      <c r="I25" s="45"/>
      <c r="J25" s="45">
        <f t="shared" si="3"/>
        <v>0</v>
      </c>
      <c r="K25" s="45" t="e">
        <f t="shared" si="4"/>
        <v>#DIV/0!</v>
      </c>
      <c r="L25" s="124"/>
    </row>
    <row r="26" spans="1:12" ht="16.5">
      <c r="A26" s="52" t="s">
        <v>6</v>
      </c>
      <c r="B26" s="102"/>
      <c r="C26" s="45">
        <v>16885</v>
      </c>
      <c r="D26" s="45"/>
      <c r="E26" s="45"/>
      <c r="F26" s="45"/>
      <c r="G26" s="45">
        <f t="shared" si="2"/>
        <v>16885</v>
      </c>
      <c r="H26" s="45"/>
      <c r="I26" s="45"/>
      <c r="J26" s="45">
        <f t="shared" si="3"/>
        <v>-16885</v>
      </c>
      <c r="K26" s="45" t="e">
        <f t="shared" si="4"/>
        <v>#DIV/0!</v>
      </c>
      <c r="L26" s="124"/>
    </row>
    <row r="27" spans="1:12" ht="16.5">
      <c r="A27" s="52" t="s">
        <v>10</v>
      </c>
      <c r="B27" s="102"/>
      <c r="C27" s="45"/>
      <c r="D27" s="45"/>
      <c r="E27" s="45"/>
      <c r="F27" s="45"/>
      <c r="G27" s="45">
        <f t="shared" si="2"/>
        <v>0</v>
      </c>
      <c r="H27" s="45"/>
      <c r="I27" s="45"/>
      <c r="J27" s="45">
        <f t="shared" si="3"/>
        <v>0</v>
      </c>
      <c r="K27" s="45" t="e">
        <f t="shared" si="4"/>
        <v>#DIV/0!</v>
      </c>
      <c r="L27" s="124"/>
    </row>
    <row r="28" spans="1:12" ht="16.5">
      <c r="A28" s="52" t="s">
        <v>87</v>
      </c>
      <c r="B28" s="102"/>
      <c r="C28" s="45"/>
      <c r="D28" s="45"/>
      <c r="E28" s="45"/>
      <c r="F28" s="45"/>
      <c r="G28" s="45">
        <f t="shared" si="2"/>
        <v>0</v>
      </c>
      <c r="H28" s="45"/>
      <c r="I28" s="45"/>
      <c r="J28" s="45">
        <f t="shared" si="3"/>
        <v>0</v>
      </c>
      <c r="K28" s="45" t="e">
        <f t="shared" si="4"/>
        <v>#DIV/0!</v>
      </c>
      <c r="L28" s="92"/>
    </row>
    <row r="29" spans="1:12" ht="16.5">
      <c r="A29" s="52" t="s">
        <v>15</v>
      </c>
      <c r="B29" s="102"/>
      <c r="C29" s="45"/>
      <c r="D29" s="45"/>
      <c r="E29" s="45"/>
      <c r="F29" s="45"/>
      <c r="G29" s="45">
        <f t="shared" si="2"/>
        <v>0</v>
      </c>
      <c r="H29" s="45"/>
      <c r="I29" s="45"/>
      <c r="J29" s="45">
        <f t="shared" si="3"/>
        <v>0</v>
      </c>
      <c r="K29" s="45" t="e">
        <f t="shared" si="4"/>
        <v>#DIV/0!</v>
      </c>
      <c r="L29" s="124"/>
    </row>
    <row r="30" spans="1:12" ht="16.5">
      <c r="A30" s="52" t="s">
        <v>12</v>
      </c>
      <c r="B30" s="102"/>
      <c r="C30" s="45"/>
      <c r="D30" s="45"/>
      <c r="E30" s="45"/>
      <c r="F30" s="45"/>
      <c r="G30" s="45">
        <f t="shared" si="2"/>
        <v>0</v>
      </c>
      <c r="H30" s="45"/>
      <c r="I30" s="45"/>
      <c r="J30" s="45">
        <f t="shared" si="3"/>
        <v>0</v>
      </c>
      <c r="K30" s="45" t="e">
        <f t="shared" si="4"/>
        <v>#DIV/0!</v>
      </c>
      <c r="L30" s="124"/>
    </row>
    <row r="31" spans="1:13" ht="16.5">
      <c r="A31" s="49" t="s">
        <v>55</v>
      </c>
      <c r="B31" s="104">
        <f aca="true" t="shared" si="5" ref="B31:J31">SUM(B22:B30)</f>
        <v>0</v>
      </c>
      <c r="C31" s="104">
        <f t="shared" si="5"/>
        <v>19309654.67</v>
      </c>
      <c r="D31" s="104">
        <f t="shared" si="5"/>
        <v>313716.67</v>
      </c>
      <c r="E31" s="104">
        <f t="shared" si="5"/>
        <v>0</v>
      </c>
      <c r="F31" s="104">
        <f t="shared" si="5"/>
        <v>61141200</v>
      </c>
      <c r="G31" s="104">
        <f t="shared" si="5"/>
        <v>80764571.34</v>
      </c>
      <c r="H31" s="104">
        <f t="shared" si="5"/>
        <v>0</v>
      </c>
      <c r="I31" s="104">
        <v>0</v>
      </c>
      <c r="J31" s="104">
        <f t="shared" si="5"/>
        <v>-80764571.34</v>
      </c>
      <c r="K31" s="45" t="e">
        <f t="shared" si="4"/>
        <v>#DIV/0!</v>
      </c>
      <c r="L31" s="92"/>
      <c r="M31" s="169"/>
    </row>
    <row r="32" spans="1:12" ht="33">
      <c r="A32" s="44" t="s">
        <v>283</v>
      </c>
      <c r="B32" s="102"/>
      <c r="C32" s="45"/>
      <c r="D32" s="117"/>
      <c r="E32" s="117"/>
      <c r="F32" s="45"/>
      <c r="G32" s="45"/>
      <c r="H32" s="45"/>
      <c r="I32" s="45"/>
      <c r="J32" s="45"/>
      <c r="K32" s="45"/>
      <c r="L32" s="92"/>
    </row>
    <row r="33" spans="1:12" ht="16.5">
      <c r="A33" s="46" t="s">
        <v>7</v>
      </c>
      <c r="B33" s="102"/>
      <c r="C33" s="45"/>
      <c r="D33" s="45"/>
      <c r="E33" s="117"/>
      <c r="F33" s="45"/>
      <c r="G33" s="45">
        <f>SUM(C33:F33)</f>
        <v>0</v>
      </c>
      <c r="H33" s="133"/>
      <c r="I33" s="133"/>
      <c r="J33" s="45">
        <f>B33-G33</f>
        <v>0</v>
      </c>
      <c r="K33" s="45" t="e">
        <f>G33*100/B33</f>
        <v>#DIV/0!</v>
      </c>
      <c r="L33" s="181"/>
    </row>
    <row r="34" spans="1:12" ht="16.5">
      <c r="A34" s="46" t="s">
        <v>9</v>
      </c>
      <c r="B34" s="102"/>
      <c r="C34" s="45"/>
      <c r="D34" s="45">
        <v>2700</v>
      </c>
      <c r="E34" s="117"/>
      <c r="F34" s="45"/>
      <c r="G34" s="45">
        <f>SUM(C34:F34)</f>
        <v>2700</v>
      </c>
      <c r="H34" s="45"/>
      <c r="I34" s="45"/>
      <c r="J34" s="45">
        <f>B34-G34</f>
        <v>-2700</v>
      </c>
      <c r="K34" s="45" t="e">
        <f>G34*100/B34</f>
        <v>#DIV/0!</v>
      </c>
      <c r="L34" s="92"/>
    </row>
    <row r="35" spans="1:12" ht="16.5">
      <c r="A35" s="46" t="s">
        <v>10</v>
      </c>
      <c r="B35" s="102"/>
      <c r="C35" s="45"/>
      <c r="D35" s="45">
        <v>9560</v>
      </c>
      <c r="E35" s="117"/>
      <c r="F35" s="45"/>
      <c r="G35" s="45">
        <f>SUM(C35:F35)</f>
        <v>9560</v>
      </c>
      <c r="H35" s="45"/>
      <c r="I35" s="45"/>
      <c r="J35" s="45">
        <f>B35-G35</f>
        <v>-9560</v>
      </c>
      <c r="K35" s="45" t="e">
        <f>G35*100/B35</f>
        <v>#DIV/0!</v>
      </c>
      <c r="L35" s="92"/>
    </row>
    <row r="36" spans="1:12" ht="16.5">
      <c r="A36" s="56" t="s">
        <v>55</v>
      </c>
      <c r="B36" s="106">
        <f>SUM(B33:B35)</f>
        <v>0</v>
      </c>
      <c r="C36" s="106">
        <f aca="true" t="shared" si="6" ref="C36:K36">SUM(C33:C35)</f>
        <v>0</v>
      </c>
      <c r="D36" s="106">
        <f t="shared" si="6"/>
        <v>12260</v>
      </c>
      <c r="E36" s="106">
        <f t="shared" si="6"/>
        <v>0</v>
      </c>
      <c r="F36" s="106">
        <f t="shared" si="6"/>
        <v>0</v>
      </c>
      <c r="G36" s="106">
        <f t="shared" si="6"/>
        <v>12260</v>
      </c>
      <c r="H36" s="106">
        <f t="shared" si="6"/>
        <v>0</v>
      </c>
      <c r="I36" s="106">
        <f t="shared" si="6"/>
        <v>0</v>
      </c>
      <c r="J36" s="106">
        <f t="shared" si="6"/>
        <v>-12260</v>
      </c>
      <c r="K36" s="106" t="e">
        <f t="shared" si="6"/>
        <v>#DIV/0!</v>
      </c>
      <c r="L36" s="92"/>
    </row>
    <row r="37" spans="1:12" ht="16.5">
      <c r="A37" s="49" t="s">
        <v>57</v>
      </c>
      <c r="B37" s="104">
        <f>B10+B15+B20+B31+B36</f>
        <v>0</v>
      </c>
      <c r="C37" s="104">
        <f aca="true" t="shared" si="7" ref="C37:J37">C10+C15+C20+C31+C36</f>
        <v>19309654.67</v>
      </c>
      <c r="D37" s="104">
        <f t="shared" si="7"/>
        <v>376734.01999999996</v>
      </c>
      <c r="E37" s="104">
        <f t="shared" si="7"/>
        <v>6403678.77</v>
      </c>
      <c r="F37" s="104">
        <f t="shared" si="7"/>
        <v>61141200</v>
      </c>
      <c r="G37" s="104">
        <f t="shared" si="7"/>
        <v>87271887.56</v>
      </c>
      <c r="H37" s="104">
        <f t="shared" si="7"/>
        <v>0</v>
      </c>
      <c r="I37" s="104">
        <f t="shared" si="7"/>
        <v>99528040.91000001</v>
      </c>
      <c r="J37" s="104">
        <f t="shared" si="7"/>
        <v>-87271887.56</v>
      </c>
      <c r="K37" s="104" t="e">
        <f>K20+K31+K15+K36</f>
        <v>#DIV/0!</v>
      </c>
      <c r="L37" s="92"/>
    </row>
    <row r="38" spans="1:12" ht="16.5" hidden="1">
      <c r="A38" s="148" t="s">
        <v>118</v>
      </c>
      <c r="B38" s="149">
        <v>0</v>
      </c>
      <c r="C38" s="150"/>
      <c r="D38" s="150"/>
      <c r="E38" s="150"/>
      <c r="F38" s="150"/>
      <c r="G38" s="149">
        <f>G37</f>
        <v>87271887.56</v>
      </c>
      <c r="H38" s="104"/>
      <c r="I38" s="149" t="e">
        <f>I20+I31+I15+#REF!+#REF!+#REF!+#REF!+#REF!+#REF!+#REF!+#REF!+I36</f>
        <v>#REF!</v>
      </c>
      <c r="J38" s="168" t="e">
        <f>B38-G38-I38</f>
        <v>#REF!</v>
      </c>
      <c r="K38" s="104" t="e">
        <f>G38*100/B38</f>
        <v>#DIV/0!</v>
      </c>
      <c r="L38" s="92"/>
    </row>
    <row r="39" spans="1:10" ht="16.5">
      <c r="A39" s="59" t="s">
        <v>59</v>
      </c>
      <c r="B39" s="57"/>
      <c r="C39" s="58"/>
      <c r="D39" s="58"/>
      <c r="E39" s="58"/>
      <c r="F39" s="183"/>
      <c r="G39" s="57"/>
      <c r="H39" s="57"/>
      <c r="I39" s="57"/>
      <c r="J39" s="57"/>
    </row>
    <row r="40" spans="1:11" ht="16.5">
      <c r="A40" s="59" t="s">
        <v>78</v>
      </c>
      <c r="B40" s="58"/>
      <c r="C40" s="58"/>
      <c r="D40" s="58"/>
      <c r="E40" s="58"/>
      <c r="F40" s="183"/>
      <c r="G40" s="57"/>
      <c r="H40" s="57"/>
      <c r="I40" s="182"/>
      <c r="J40" s="57"/>
      <c r="K40" s="180"/>
    </row>
    <row r="41" spans="1:11" ht="15.75" customHeight="1">
      <c r="A41" s="59" t="s">
        <v>127</v>
      </c>
      <c r="B41" s="60"/>
      <c r="C41" s="61"/>
      <c r="D41" s="61"/>
      <c r="E41" s="184"/>
      <c r="F41" s="183"/>
      <c r="G41" s="183"/>
      <c r="H41" s="183"/>
      <c r="I41" s="183"/>
      <c r="J41" s="57"/>
      <c r="K41" s="183"/>
    </row>
    <row r="42" spans="1:12" ht="16.5">
      <c r="A42" s="62"/>
      <c r="B42" s="60"/>
      <c r="E42" s="58"/>
      <c r="F42" s="183"/>
      <c r="G42" s="183"/>
      <c r="H42" s="183"/>
      <c r="I42" s="183"/>
      <c r="J42" s="183"/>
      <c r="K42" s="183"/>
      <c r="L42" s="180"/>
    </row>
    <row r="43" spans="6:11" ht="16.5">
      <c r="F43" s="183"/>
      <c r="G43" s="183"/>
      <c r="H43" s="183"/>
      <c r="I43" s="183"/>
      <c r="J43" s="183"/>
      <c r="K43" s="183"/>
    </row>
    <row r="44" spans="6:11" ht="16.5">
      <c r="F44" s="183"/>
      <c r="G44" s="183"/>
      <c r="H44" s="183"/>
      <c r="I44" s="183"/>
      <c r="J44" s="183"/>
      <c r="K44" s="183"/>
    </row>
    <row r="45" spans="1:8" ht="29.25">
      <c r="A45" s="254"/>
      <c r="B45" s="254"/>
      <c r="C45" s="254"/>
      <c r="D45" s="254"/>
      <c r="E45" s="254"/>
      <c r="F45" s="254"/>
      <c r="G45" s="254"/>
      <c r="H45" s="254"/>
    </row>
    <row r="46" spans="1:2" ht="16.5">
      <c r="A46" s="294"/>
      <c r="B46" s="180"/>
    </row>
  </sheetData>
  <sheetProtection/>
  <mergeCells count="7">
    <mergeCell ref="L6:L8"/>
    <mergeCell ref="A1:J1"/>
    <mergeCell ref="A2:J2"/>
    <mergeCell ref="A3:J3"/>
    <mergeCell ref="C6:F6"/>
    <mergeCell ref="H6:H8"/>
    <mergeCell ref="A7:A8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119"/>
  <sheetViews>
    <sheetView zoomScalePageLayoutView="0" workbookViewId="0" topLeftCell="A1">
      <selection activeCell="K14" sqref="K14"/>
    </sheetView>
  </sheetViews>
  <sheetFormatPr defaultColWidth="8.57421875" defaultRowHeight="15"/>
  <cols>
    <col min="1" max="1" width="19.00390625" style="167" customWidth="1"/>
    <col min="2" max="2" width="8.421875" style="167" bestFit="1" customWidth="1"/>
    <col min="3" max="4" width="8.57421875" style="167" bestFit="1" customWidth="1"/>
    <col min="5" max="6" width="9.28125" style="167" customWidth="1"/>
    <col min="7" max="7" width="9.28125" style="167" bestFit="1" customWidth="1"/>
    <col min="8" max="8" width="8.421875" style="167" customWidth="1"/>
    <col min="9" max="10" width="8.00390625" style="167" customWidth="1"/>
    <col min="11" max="11" width="9.28125" style="167" customWidth="1"/>
    <col min="12" max="12" width="9.00390625" style="167" customWidth="1"/>
    <col min="13" max="14" width="9.28125" style="167" customWidth="1"/>
    <col min="15" max="15" width="9.00390625" style="167" customWidth="1"/>
    <col min="16" max="16" width="9.28125" style="167" customWidth="1"/>
    <col min="17" max="18" width="9.28125" style="167" bestFit="1" customWidth="1"/>
    <col min="19" max="19" width="9.28125" style="180" bestFit="1" customWidth="1"/>
    <col min="20" max="20" width="5.57421875" style="167" customWidth="1"/>
    <col min="21" max="21" width="10.57421875" style="167" customWidth="1"/>
    <col min="22" max="22" width="10.421875" style="167" customWidth="1"/>
    <col min="23" max="248" width="9.00390625" style="167" customWidth="1"/>
    <col min="249" max="249" width="19.00390625" style="167" customWidth="1"/>
    <col min="250" max="250" width="8.57421875" style="167" bestFit="1" customWidth="1"/>
    <col min="251" max="251" width="8.00390625" style="167" customWidth="1"/>
    <col min="252" max="252" width="19.00390625" style="167" customWidth="1"/>
    <col min="253" max="253" width="8.57421875" style="167" customWidth="1"/>
    <col min="254" max="254" width="11.421875" style="167" bestFit="1" customWidth="1"/>
    <col min="255" max="16384" width="8.57421875" style="167" customWidth="1"/>
  </cols>
  <sheetData>
    <row r="1" ht="16.5">
      <c r="A1" s="167" t="s">
        <v>148</v>
      </c>
    </row>
    <row r="2" spans="1:22" ht="49.5">
      <c r="A2" s="439" t="s">
        <v>26</v>
      </c>
      <c r="B2" s="440" t="s">
        <v>19</v>
      </c>
      <c r="C2" s="441"/>
      <c r="D2" s="442"/>
      <c r="E2" s="443" t="s">
        <v>134</v>
      </c>
      <c r="F2" s="444"/>
      <c r="G2" s="445"/>
      <c r="H2" s="446" t="s">
        <v>113</v>
      </c>
      <c r="I2" s="447"/>
      <c r="J2" s="448"/>
      <c r="K2" s="449" t="s">
        <v>108</v>
      </c>
      <c r="L2" s="450"/>
      <c r="M2" s="451"/>
      <c r="N2" s="452" t="s">
        <v>91</v>
      </c>
      <c r="O2" s="453"/>
      <c r="P2" s="454"/>
      <c r="Q2" s="436" t="s">
        <v>58</v>
      </c>
      <c r="R2" s="437"/>
      <c r="S2" s="438"/>
      <c r="T2" s="189" t="s">
        <v>79</v>
      </c>
      <c r="U2" s="189" t="s">
        <v>135</v>
      </c>
      <c r="V2" s="189" t="s">
        <v>136</v>
      </c>
    </row>
    <row r="3" spans="1:22" ht="16.5">
      <c r="A3" s="439"/>
      <c r="B3" s="190" t="s">
        <v>137</v>
      </c>
      <c r="C3" s="191" t="s">
        <v>38</v>
      </c>
      <c r="D3" s="192" t="s">
        <v>51</v>
      </c>
      <c r="E3" s="190" t="s">
        <v>137</v>
      </c>
      <c r="F3" s="191" t="s">
        <v>38</v>
      </c>
      <c r="G3" s="192" t="s">
        <v>51</v>
      </c>
      <c r="H3" s="190" t="s">
        <v>137</v>
      </c>
      <c r="I3" s="191" t="s">
        <v>38</v>
      </c>
      <c r="J3" s="192" t="s">
        <v>51</v>
      </c>
      <c r="K3" s="190" t="s">
        <v>137</v>
      </c>
      <c r="L3" s="191" t="s">
        <v>38</v>
      </c>
      <c r="M3" s="192" t="s">
        <v>51</v>
      </c>
      <c r="N3" s="190" t="s">
        <v>137</v>
      </c>
      <c r="O3" s="191" t="s">
        <v>38</v>
      </c>
      <c r="P3" s="192" t="s">
        <v>51</v>
      </c>
      <c r="Q3" s="190" t="s">
        <v>137</v>
      </c>
      <c r="R3" s="191" t="s">
        <v>38</v>
      </c>
      <c r="S3" s="192" t="s">
        <v>51</v>
      </c>
      <c r="T3" s="193"/>
      <c r="U3" s="193" t="s">
        <v>138</v>
      </c>
      <c r="V3" s="193"/>
    </row>
    <row r="4" spans="1:22" ht="18.75">
      <c r="A4" s="194" t="s">
        <v>14</v>
      </c>
      <c r="B4" s="236">
        <f>SUM(B5:B9)</f>
        <v>4073100</v>
      </c>
      <c r="C4" s="196">
        <f aca="true" t="shared" si="0" ref="C4:S4">SUM(C5:C9)</f>
        <v>0</v>
      </c>
      <c r="D4" s="197">
        <f t="shared" si="0"/>
        <v>4073100</v>
      </c>
      <c r="E4" s="198">
        <f t="shared" si="0"/>
        <v>0</v>
      </c>
      <c r="F4" s="196">
        <f t="shared" si="0"/>
        <v>0</v>
      </c>
      <c r="G4" s="197">
        <f t="shared" si="0"/>
        <v>0</v>
      </c>
      <c r="H4" s="198">
        <f t="shared" si="0"/>
        <v>203700</v>
      </c>
      <c r="I4" s="196">
        <f t="shared" si="0"/>
        <v>0</v>
      </c>
      <c r="J4" s="197">
        <f t="shared" si="0"/>
        <v>203700</v>
      </c>
      <c r="K4" s="198">
        <f t="shared" si="0"/>
        <v>0</v>
      </c>
      <c r="L4" s="196">
        <f t="shared" si="0"/>
        <v>0</v>
      </c>
      <c r="M4" s="197">
        <f t="shared" si="0"/>
        <v>0</v>
      </c>
      <c r="N4" s="198">
        <f t="shared" si="0"/>
        <v>7010400</v>
      </c>
      <c r="O4" s="196">
        <f t="shared" si="0"/>
        <v>0</v>
      </c>
      <c r="P4" s="197">
        <f t="shared" si="0"/>
        <v>7010400</v>
      </c>
      <c r="Q4" s="198">
        <f t="shared" si="0"/>
        <v>11287200</v>
      </c>
      <c r="R4" s="196">
        <f t="shared" si="0"/>
        <v>0</v>
      </c>
      <c r="S4" s="197">
        <f t="shared" si="0"/>
        <v>11287200</v>
      </c>
      <c r="T4" s="199">
        <f>R4*100/Q4</f>
        <v>0</v>
      </c>
      <c r="U4" s="199"/>
      <c r="V4" s="199"/>
    </row>
    <row r="5" spans="1:22" ht="16.5">
      <c r="A5" s="152" t="s">
        <v>115</v>
      </c>
      <c r="B5" s="20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>
        <v>3618300</v>
      </c>
      <c r="O5" s="201"/>
      <c r="P5" s="202">
        <f>N5-O5</f>
        <v>3618300</v>
      </c>
      <c r="Q5" s="203">
        <f aca="true" t="shared" si="1" ref="Q5:S13">B5+H5+K5+N5</f>
        <v>3618300</v>
      </c>
      <c r="R5" s="201">
        <f t="shared" si="1"/>
        <v>0</v>
      </c>
      <c r="S5" s="202">
        <f t="shared" si="1"/>
        <v>3618300</v>
      </c>
      <c r="T5" s="204">
        <f aca="true" t="shared" si="2" ref="T5:T68">R5*100/Q5</f>
        <v>0</v>
      </c>
      <c r="U5" s="204"/>
      <c r="V5" s="204"/>
    </row>
    <row r="6" spans="1:22" ht="16.5">
      <c r="A6" s="152" t="s">
        <v>109</v>
      </c>
      <c r="B6" s="200"/>
      <c r="C6" s="201"/>
      <c r="D6" s="202"/>
      <c r="E6" s="203"/>
      <c r="F6" s="201"/>
      <c r="G6" s="202"/>
      <c r="H6" s="203"/>
      <c r="I6" s="201"/>
      <c r="J6" s="202"/>
      <c r="K6" s="203"/>
      <c r="L6" s="201"/>
      <c r="M6" s="202"/>
      <c r="N6" s="205">
        <v>1015000</v>
      </c>
      <c r="O6" s="201"/>
      <c r="P6" s="202">
        <f>N6-O6</f>
        <v>1015000</v>
      </c>
      <c r="Q6" s="203">
        <f t="shared" si="1"/>
        <v>1015000</v>
      </c>
      <c r="R6" s="201">
        <f t="shared" si="1"/>
        <v>0</v>
      </c>
      <c r="S6" s="202">
        <f t="shared" si="1"/>
        <v>1015000</v>
      </c>
      <c r="T6" s="204">
        <f t="shared" si="2"/>
        <v>0</v>
      </c>
      <c r="U6" s="204"/>
      <c r="V6" s="204"/>
    </row>
    <row r="7" spans="1:22" ht="16.5">
      <c r="A7" s="152" t="s">
        <v>114</v>
      </c>
      <c r="B7" s="200"/>
      <c r="C7" s="201"/>
      <c r="D7" s="202"/>
      <c r="E7" s="203"/>
      <c r="F7" s="201"/>
      <c r="G7" s="202"/>
      <c r="H7" s="203"/>
      <c r="I7" s="201"/>
      <c r="J7" s="202"/>
      <c r="K7" s="203"/>
      <c r="L7" s="201"/>
      <c r="M7" s="202"/>
      <c r="N7" s="203">
        <v>299200</v>
      </c>
      <c r="O7" s="201"/>
      <c r="P7" s="202">
        <f>N7-O7</f>
        <v>299200</v>
      </c>
      <c r="Q7" s="203">
        <f t="shared" si="1"/>
        <v>299200</v>
      </c>
      <c r="R7" s="201">
        <f t="shared" si="1"/>
        <v>0</v>
      </c>
      <c r="S7" s="202">
        <f t="shared" si="1"/>
        <v>299200</v>
      </c>
      <c r="T7" s="204">
        <f t="shared" si="2"/>
        <v>0</v>
      </c>
      <c r="U7" s="204"/>
      <c r="V7" s="204"/>
    </row>
    <row r="8" spans="1:22" ht="16.5">
      <c r="A8" s="152" t="s">
        <v>110</v>
      </c>
      <c r="B8" s="200"/>
      <c r="C8" s="201"/>
      <c r="D8" s="202"/>
      <c r="E8" s="203"/>
      <c r="F8" s="201"/>
      <c r="G8" s="202"/>
      <c r="H8" s="203"/>
      <c r="I8" s="201"/>
      <c r="J8" s="202"/>
      <c r="K8" s="203"/>
      <c r="L8" s="201"/>
      <c r="M8" s="202"/>
      <c r="N8" s="203">
        <v>2077900</v>
      </c>
      <c r="O8" s="201"/>
      <c r="P8" s="202">
        <f>N8-O8</f>
        <v>2077900</v>
      </c>
      <c r="Q8" s="203">
        <f t="shared" si="1"/>
        <v>2077900</v>
      </c>
      <c r="R8" s="201">
        <f t="shared" si="1"/>
        <v>0</v>
      </c>
      <c r="S8" s="202">
        <f t="shared" si="1"/>
        <v>2077900</v>
      </c>
      <c r="T8" s="204">
        <f t="shared" si="2"/>
        <v>0</v>
      </c>
      <c r="U8" s="204"/>
      <c r="V8" s="204"/>
    </row>
    <row r="9" spans="1:22" ht="33">
      <c r="A9" s="155" t="s">
        <v>13</v>
      </c>
      <c r="B9" s="206">
        <v>4073100</v>
      </c>
      <c r="C9" s="207"/>
      <c r="D9" s="208">
        <f>B9-C9</f>
        <v>4073100</v>
      </c>
      <c r="E9" s="209"/>
      <c r="F9" s="207"/>
      <c r="G9" s="208"/>
      <c r="H9" s="209">
        <v>203700</v>
      </c>
      <c r="I9" s="207"/>
      <c r="J9" s="208">
        <f>H9-I9</f>
        <v>203700</v>
      </c>
      <c r="K9" s="209"/>
      <c r="L9" s="207"/>
      <c r="M9" s="208"/>
      <c r="N9" s="209"/>
      <c r="O9" s="207"/>
      <c r="P9" s="208"/>
      <c r="Q9" s="209">
        <f t="shared" si="1"/>
        <v>4276800</v>
      </c>
      <c r="R9" s="207">
        <f t="shared" si="1"/>
        <v>0</v>
      </c>
      <c r="S9" s="208">
        <f t="shared" si="1"/>
        <v>4276800</v>
      </c>
      <c r="T9" s="210">
        <f t="shared" si="2"/>
        <v>0</v>
      </c>
      <c r="U9" s="210"/>
      <c r="V9" s="210"/>
    </row>
    <row r="10" spans="1:22" ht="18.75">
      <c r="A10" s="160" t="s">
        <v>8</v>
      </c>
      <c r="B10" s="211">
        <f>SUM(B11:B13)</f>
        <v>776464.95</v>
      </c>
      <c r="C10" s="196">
        <f aca="true" t="shared" si="3" ref="C10:P10">SUM(C11:C13)</f>
        <v>0</v>
      </c>
      <c r="D10" s="197">
        <f t="shared" si="3"/>
        <v>776464.95</v>
      </c>
      <c r="E10" s="198">
        <f t="shared" si="3"/>
        <v>0</v>
      </c>
      <c r="F10" s="196">
        <f t="shared" si="3"/>
        <v>0</v>
      </c>
      <c r="G10" s="197">
        <f t="shared" si="3"/>
        <v>0</v>
      </c>
      <c r="H10" s="198">
        <f t="shared" si="3"/>
        <v>529600</v>
      </c>
      <c r="I10" s="196">
        <f t="shared" si="3"/>
        <v>0</v>
      </c>
      <c r="J10" s="197">
        <f t="shared" si="3"/>
        <v>529600</v>
      </c>
      <c r="K10" s="198">
        <f t="shared" si="3"/>
        <v>0</v>
      </c>
      <c r="L10" s="196">
        <f t="shared" si="3"/>
        <v>0</v>
      </c>
      <c r="M10" s="197">
        <f t="shared" si="3"/>
        <v>0</v>
      </c>
      <c r="N10" s="198">
        <f t="shared" si="3"/>
        <v>455000</v>
      </c>
      <c r="O10" s="196">
        <f t="shared" si="3"/>
        <v>0</v>
      </c>
      <c r="P10" s="197">
        <f t="shared" si="3"/>
        <v>455000</v>
      </c>
      <c r="Q10" s="198">
        <f t="shared" si="1"/>
        <v>1761064.95</v>
      </c>
      <c r="R10" s="196">
        <f t="shared" si="1"/>
        <v>0</v>
      </c>
      <c r="S10" s="197">
        <f t="shared" si="1"/>
        <v>1761064.95</v>
      </c>
      <c r="T10" s="199">
        <f t="shared" si="2"/>
        <v>0</v>
      </c>
      <c r="U10" s="199"/>
      <c r="V10" s="199"/>
    </row>
    <row r="11" spans="1:22" ht="16.5">
      <c r="A11" s="152" t="s">
        <v>115</v>
      </c>
      <c r="B11" s="200"/>
      <c r="C11" s="201"/>
      <c r="D11" s="202">
        <f>B11-C11</f>
        <v>0</v>
      </c>
      <c r="E11" s="203"/>
      <c r="F11" s="201"/>
      <c r="G11" s="202"/>
      <c r="H11" s="203"/>
      <c r="I11" s="201"/>
      <c r="J11" s="202"/>
      <c r="K11" s="203"/>
      <c r="L11" s="201"/>
      <c r="M11" s="202"/>
      <c r="N11" s="203">
        <v>400000</v>
      </c>
      <c r="O11" s="201"/>
      <c r="P11" s="202">
        <f>N11-O11</f>
        <v>400000</v>
      </c>
      <c r="Q11" s="203">
        <f t="shared" si="1"/>
        <v>400000</v>
      </c>
      <c r="R11" s="201">
        <f t="shared" si="1"/>
        <v>0</v>
      </c>
      <c r="S11" s="202">
        <f t="shared" si="1"/>
        <v>400000</v>
      </c>
      <c r="T11" s="204">
        <f t="shared" si="2"/>
        <v>0</v>
      </c>
      <c r="U11" s="204"/>
      <c r="V11" s="204"/>
    </row>
    <row r="12" spans="1:22" ht="16.5">
      <c r="A12" s="152" t="s">
        <v>109</v>
      </c>
      <c r="B12" s="200"/>
      <c r="C12" s="201"/>
      <c r="D12" s="202">
        <f>B12-C12</f>
        <v>0</v>
      </c>
      <c r="E12" s="203"/>
      <c r="F12" s="201"/>
      <c r="G12" s="202"/>
      <c r="H12" s="203"/>
      <c r="I12" s="201"/>
      <c r="J12" s="202"/>
      <c r="K12" s="203"/>
      <c r="L12" s="201"/>
      <c r="M12" s="202"/>
      <c r="N12" s="203">
        <v>55000</v>
      </c>
      <c r="O12" s="201"/>
      <c r="P12" s="202">
        <f>N12-O12</f>
        <v>55000</v>
      </c>
      <c r="Q12" s="203">
        <f t="shared" si="1"/>
        <v>55000</v>
      </c>
      <c r="R12" s="201">
        <f t="shared" si="1"/>
        <v>0</v>
      </c>
      <c r="S12" s="202">
        <f t="shared" si="1"/>
        <v>55000</v>
      </c>
      <c r="T12" s="204">
        <f t="shared" si="2"/>
        <v>0</v>
      </c>
      <c r="U12" s="204"/>
      <c r="V12" s="204"/>
    </row>
    <row r="13" spans="1:22" ht="16.5">
      <c r="A13" s="155" t="s">
        <v>23</v>
      </c>
      <c r="B13" s="206">
        <v>776464.95</v>
      </c>
      <c r="C13" s="207"/>
      <c r="D13" s="208">
        <f>B13-C13</f>
        <v>776464.95</v>
      </c>
      <c r="E13" s="209"/>
      <c r="F13" s="207"/>
      <c r="G13" s="208"/>
      <c r="H13" s="209">
        <v>529600</v>
      </c>
      <c r="I13" s="207"/>
      <c r="J13" s="208">
        <f>H13-I13</f>
        <v>529600</v>
      </c>
      <c r="K13" s="209"/>
      <c r="L13" s="207"/>
      <c r="M13" s="208"/>
      <c r="N13" s="209"/>
      <c r="O13" s="207"/>
      <c r="P13" s="208">
        <f>N13-O13</f>
        <v>0</v>
      </c>
      <c r="Q13" s="209">
        <f t="shared" si="1"/>
        <v>1306064.95</v>
      </c>
      <c r="R13" s="207">
        <f t="shared" si="1"/>
        <v>0</v>
      </c>
      <c r="S13" s="208">
        <f t="shared" si="1"/>
        <v>1306064.95</v>
      </c>
      <c r="T13" s="210">
        <f t="shared" si="2"/>
        <v>0</v>
      </c>
      <c r="U13" s="210"/>
      <c r="V13" s="210"/>
    </row>
    <row r="14" spans="1:22" ht="18.75">
      <c r="A14" s="212" t="s">
        <v>9</v>
      </c>
      <c r="B14" s="213">
        <f>SUM(B15:B18)</f>
        <v>1906393.62</v>
      </c>
      <c r="C14" s="196">
        <f aca="true" t="shared" si="4" ref="C14:S14">SUM(C15:C18)</f>
        <v>0</v>
      </c>
      <c r="D14" s="197">
        <f t="shared" si="4"/>
        <v>1906393.62</v>
      </c>
      <c r="E14" s="198">
        <f t="shared" si="4"/>
        <v>0</v>
      </c>
      <c r="F14" s="196">
        <f t="shared" si="4"/>
        <v>0</v>
      </c>
      <c r="G14" s="197">
        <f t="shared" si="4"/>
        <v>0</v>
      </c>
      <c r="H14" s="198">
        <f t="shared" si="4"/>
        <v>879000</v>
      </c>
      <c r="I14" s="196">
        <f t="shared" si="4"/>
        <v>0</v>
      </c>
      <c r="J14" s="197">
        <f t="shared" si="4"/>
        <v>879000</v>
      </c>
      <c r="K14" s="198">
        <f t="shared" si="4"/>
        <v>0</v>
      </c>
      <c r="L14" s="196">
        <f t="shared" si="4"/>
        <v>0</v>
      </c>
      <c r="M14" s="197">
        <f t="shared" si="4"/>
        <v>0</v>
      </c>
      <c r="N14" s="198">
        <f t="shared" si="4"/>
        <v>3382100</v>
      </c>
      <c r="O14" s="196">
        <f t="shared" si="4"/>
        <v>0</v>
      </c>
      <c r="P14" s="197">
        <f t="shared" si="4"/>
        <v>3382100</v>
      </c>
      <c r="Q14" s="198">
        <f t="shared" si="4"/>
        <v>6167493.62</v>
      </c>
      <c r="R14" s="196">
        <f t="shared" si="4"/>
        <v>0</v>
      </c>
      <c r="S14" s="197">
        <f t="shared" si="4"/>
        <v>6167493.62</v>
      </c>
      <c r="T14" s="199">
        <f t="shared" si="2"/>
        <v>0</v>
      </c>
      <c r="U14" s="199"/>
      <c r="V14" s="199"/>
    </row>
    <row r="15" spans="1:22" ht="16.5">
      <c r="A15" s="152" t="s">
        <v>115</v>
      </c>
      <c r="B15" s="200"/>
      <c r="C15" s="201"/>
      <c r="D15" s="202">
        <f>B15-C15</f>
        <v>0</v>
      </c>
      <c r="E15" s="203"/>
      <c r="F15" s="201"/>
      <c r="G15" s="202"/>
      <c r="H15" s="203"/>
      <c r="I15" s="201"/>
      <c r="J15" s="202">
        <f>H15-I15</f>
        <v>0</v>
      </c>
      <c r="K15" s="203"/>
      <c r="L15" s="201"/>
      <c r="M15" s="202"/>
      <c r="N15" s="203">
        <v>1508700</v>
      </c>
      <c r="O15" s="201"/>
      <c r="P15" s="202">
        <f>N15-O15</f>
        <v>1508700</v>
      </c>
      <c r="Q15" s="203">
        <f aca="true" t="shared" si="5" ref="Q15:R18">B15+H15+K15+N15</f>
        <v>1508700</v>
      </c>
      <c r="R15" s="201">
        <f t="shared" si="5"/>
        <v>0</v>
      </c>
      <c r="S15" s="202">
        <f>Q15-R15</f>
        <v>1508700</v>
      </c>
      <c r="T15" s="204">
        <f t="shared" si="2"/>
        <v>0</v>
      </c>
      <c r="U15" s="204"/>
      <c r="V15" s="204"/>
    </row>
    <row r="16" spans="1:22" ht="16.5">
      <c r="A16" s="152" t="s">
        <v>109</v>
      </c>
      <c r="B16" s="200"/>
      <c r="C16" s="201"/>
      <c r="D16" s="202">
        <f>B16-C16</f>
        <v>0</v>
      </c>
      <c r="E16" s="203"/>
      <c r="F16" s="201"/>
      <c r="G16" s="202"/>
      <c r="H16" s="203"/>
      <c r="I16" s="201"/>
      <c r="J16" s="202">
        <f>H16-I16</f>
        <v>0</v>
      </c>
      <c r="K16" s="203"/>
      <c r="L16" s="201"/>
      <c r="M16" s="202"/>
      <c r="N16" s="203">
        <v>945000</v>
      </c>
      <c r="O16" s="201"/>
      <c r="P16" s="202">
        <f>N16-O16</f>
        <v>945000</v>
      </c>
      <c r="Q16" s="203">
        <f t="shared" si="5"/>
        <v>945000</v>
      </c>
      <c r="R16" s="201">
        <f t="shared" si="5"/>
        <v>0</v>
      </c>
      <c r="S16" s="202">
        <f>Q16-R16</f>
        <v>945000</v>
      </c>
      <c r="T16" s="204">
        <f t="shared" si="2"/>
        <v>0</v>
      </c>
      <c r="U16" s="204"/>
      <c r="V16" s="204"/>
    </row>
    <row r="17" spans="1:22" ht="16.5">
      <c r="A17" s="152" t="s">
        <v>110</v>
      </c>
      <c r="B17" s="200"/>
      <c r="C17" s="201"/>
      <c r="D17" s="202">
        <f>B17-C17</f>
        <v>0</v>
      </c>
      <c r="E17" s="203"/>
      <c r="F17" s="201"/>
      <c r="G17" s="202"/>
      <c r="H17" s="203"/>
      <c r="I17" s="201"/>
      <c r="J17" s="202">
        <f>H17-I17</f>
        <v>0</v>
      </c>
      <c r="K17" s="203"/>
      <c r="L17" s="201"/>
      <c r="M17" s="202"/>
      <c r="N17" s="203">
        <v>928400</v>
      </c>
      <c r="O17" s="201"/>
      <c r="P17" s="202">
        <f>N17-O17</f>
        <v>928400</v>
      </c>
      <c r="Q17" s="203">
        <f t="shared" si="5"/>
        <v>928400</v>
      </c>
      <c r="R17" s="201">
        <f t="shared" si="5"/>
        <v>0</v>
      </c>
      <c r="S17" s="202">
        <f>Q17-R17</f>
        <v>928400</v>
      </c>
      <c r="T17" s="204">
        <f t="shared" si="2"/>
        <v>0</v>
      </c>
      <c r="U17" s="204"/>
      <c r="V17" s="204"/>
    </row>
    <row r="18" spans="1:22" ht="16.5">
      <c r="A18" s="155" t="s">
        <v>23</v>
      </c>
      <c r="B18" s="206">
        <v>1906393.62</v>
      </c>
      <c r="C18" s="207"/>
      <c r="D18" s="208">
        <f>B18-C18</f>
        <v>1906393.62</v>
      </c>
      <c r="E18" s="209"/>
      <c r="F18" s="207"/>
      <c r="G18" s="208"/>
      <c r="H18" s="209">
        <v>879000</v>
      </c>
      <c r="I18" s="207"/>
      <c r="J18" s="208">
        <f>H18-I18</f>
        <v>879000</v>
      </c>
      <c r="K18" s="209"/>
      <c r="L18" s="207"/>
      <c r="M18" s="208"/>
      <c r="N18" s="209"/>
      <c r="O18" s="207"/>
      <c r="P18" s="208">
        <f>N18-O18</f>
        <v>0</v>
      </c>
      <c r="Q18" s="203">
        <f t="shared" si="5"/>
        <v>2785393.62</v>
      </c>
      <c r="R18" s="201">
        <f t="shared" si="5"/>
        <v>0</v>
      </c>
      <c r="S18" s="208">
        <f>Q18-R18</f>
        <v>2785393.62</v>
      </c>
      <c r="T18" s="210">
        <f t="shared" si="2"/>
        <v>0</v>
      </c>
      <c r="U18" s="210"/>
      <c r="V18" s="210"/>
    </row>
    <row r="19" spans="1:22" ht="16.5">
      <c r="A19" s="160" t="s">
        <v>18</v>
      </c>
      <c r="B19" s="211">
        <f>SUM(B20:B24)</f>
        <v>720698.4</v>
      </c>
      <c r="C19" s="214">
        <f aca="true" t="shared" si="6" ref="C19:S19">SUM(C20:C24)</f>
        <v>0</v>
      </c>
      <c r="D19" s="215">
        <f t="shared" si="6"/>
        <v>720698.4</v>
      </c>
      <c r="E19" s="211">
        <f t="shared" si="6"/>
        <v>0</v>
      </c>
      <c r="F19" s="214">
        <f t="shared" si="6"/>
        <v>0</v>
      </c>
      <c r="G19" s="215">
        <f t="shared" si="6"/>
        <v>0</v>
      </c>
      <c r="H19" s="211">
        <f t="shared" si="6"/>
        <v>693000</v>
      </c>
      <c r="I19" s="214">
        <f t="shared" si="6"/>
        <v>0</v>
      </c>
      <c r="J19" s="215">
        <f t="shared" si="6"/>
        <v>693000</v>
      </c>
      <c r="K19" s="211">
        <f t="shared" si="6"/>
        <v>0</v>
      </c>
      <c r="L19" s="216">
        <f t="shared" si="6"/>
        <v>0</v>
      </c>
      <c r="M19" s="217">
        <f t="shared" si="6"/>
        <v>0</v>
      </c>
      <c r="N19" s="211">
        <f t="shared" si="6"/>
        <v>13078000</v>
      </c>
      <c r="O19" s="214">
        <f t="shared" si="6"/>
        <v>0</v>
      </c>
      <c r="P19" s="215">
        <f t="shared" si="6"/>
        <v>13078000</v>
      </c>
      <c r="Q19" s="218">
        <f t="shared" si="6"/>
        <v>14491698.4</v>
      </c>
      <c r="R19" s="214">
        <f t="shared" si="6"/>
        <v>0</v>
      </c>
      <c r="S19" s="215">
        <f t="shared" si="6"/>
        <v>14491698.4</v>
      </c>
      <c r="T19" s="199">
        <f t="shared" si="2"/>
        <v>0</v>
      </c>
      <c r="U19" s="199"/>
      <c r="V19" s="199"/>
    </row>
    <row r="20" spans="1:22" ht="33">
      <c r="A20" s="152" t="s">
        <v>93</v>
      </c>
      <c r="B20" s="200"/>
      <c r="C20" s="201"/>
      <c r="D20" s="202"/>
      <c r="E20" s="203"/>
      <c r="F20" s="201"/>
      <c r="G20" s="202"/>
      <c r="H20" s="203"/>
      <c r="I20" s="201"/>
      <c r="J20" s="202"/>
      <c r="K20" s="203"/>
      <c r="L20" s="201"/>
      <c r="M20" s="202"/>
      <c r="N20" s="203">
        <v>12385800</v>
      </c>
      <c r="O20" s="201"/>
      <c r="P20" s="202">
        <f>N20-O20</f>
        <v>12385800</v>
      </c>
      <c r="Q20" s="219">
        <f aca="true" t="shared" si="7" ref="Q20:R24">B20+H20+K20+N20</f>
        <v>12385800</v>
      </c>
      <c r="R20" s="201">
        <f t="shared" si="7"/>
        <v>0</v>
      </c>
      <c r="S20" s="202">
        <f>Q20-R20</f>
        <v>12385800</v>
      </c>
      <c r="T20" s="204">
        <f t="shared" si="2"/>
        <v>0</v>
      </c>
      <c r="U20" s="204"/>
      <c r="V20" s="204"/>
    </row>
    <row r="21" spans="1:22" ht="16.5">
      <c r="A21" s="152" t="s">
        <v>115</v>
      </c>
      <c r="B21" s="200"/>
      <c r="C21" s="201"/>
      <c r="D21" s="202"/>
      <c r="E21" s="203"/>
      <c r="F21" s="201"/>
      <c r="G21" s="202"/>
      <c r="H21" s="203"/>
      <c r="I21" s="201"/>
      <c r="J21" s="202"/>
      <c r="K21" s="203"/>
      <c r="L21" s="201"/>
      <c r="M21" s="202"/>
      <c r="N21" s="203">
        <v>277000</v>
      </c>
      <c r="O21" s="201"/>
      <c r="P21" s="202">
        <f>N21-O21</f>
        <v>277000</v>
      </c>
      <c r="Q21" s="219">
        <f t="shared" si="7"/>
        <v>277000</v>
      </c>
      <c r="R21" s="201">
        <f t="shared" si="7"/>
        <v>0</v>
      </c>
      <c r="S21" s="202">
        <f>Q21-R21</f>
        <v>277000</v>
      </c>
      <c r="T21" s="204">
        <f t="shared" si="2"/>
        <v>0</v>
      </c>
      <c r="U21" s="204"/>
      <c r="V21" s="204"/>
    </row>
    <row r="22" spans="1:22" ht="16.5">
      <c r="A22" s="152" t="s">
        <v>109</v>
      </c>
      <c r="B22" s="200"/>
      <c r="C22" s="201"/>
      <c r="D22" s="202"/>
      <c r="E22" s="203"/>
      <c r="F22" s="201"/>
      <c r="G22" s="202"/>
      <c r="H22" s="203"/>
      <c r="I22" s="201"/>
      <c r="J22" s="202"/>
      <c r="K22" s="203"/>
      <c r="L22" s="201"/>
      <c r="M22" s="202"/>
      <c r="N22" s="203">
        <v>149000</v>
      </c>
      <c r="O22" s="201"/>
      <c r="P22" s="202">
        <f>N22-O22</f>
        <v>149000</v>
      </c>
      <c r="Q22" s="219">
        <f t="shared" si="7"/>
        <v>149000</v>
      </c>
      <c r="R22" s="201">
        <f t="shared" si="7"/>
        <v>0</v>
      </c>
      <c r="S22" s="202">
        <f>Q22-R22</f>
        <v>149000</v>
      </c>
      <c r="T22" s="204">
        <f t="shared" si="2"/>
        <v>0</v>
      </c>
      <c r="U22" s="204"/>
      <c r="V22" s="204"/>
    </row>
    <row r="23" spans="1:22" ht="16.5">
      <c r="A23" s="152" t="s">
        <v>110</v>
      </c>
      <c r="B23" s="200"/>
      <c r="C23" s="201"/>
      <c r="D23" s="202"/>
      <c r="E23" s="203"/>
      <c r="F23" s="201"/>
      <c r="G23" s="202"/>
      <c r="H23" s="203"/>
      <c r="I23" s="201"/>
      <c r="J23" s="202"/>
      <c r="K23" s="203"/>
      <c r="L23" s="201"/>
      <c r="M23" s="202"/>
      <c r="N23" s="203">
        <v>266200</v>
      </c>
      <c r="O23" s="201"/>
      <c r="P23" s="202">
        <f>N23-O23</f>
        <v>266200</v>
      </c>
      <c r="Q23" s="219">
        <f t="shared" si="7"/>
        <v>266200</v>
      </c>
      <c r="R23" s="201">
        <f t="shared" si="7"/>
        <v>0</v>
      </c>
      <c r="S23" s="202">
        <f>Q23-R23</f>
        <v>266200</v>
      </c>
      <c r="T23" s="204">
        <f t="shared" si="2"/>
        <v>0</v>
      </c>
      <c r="U23" s="204"/>
      <c r="V23" s="204"/>
    </row>
    <row r="24" spans="1:22" ht="33">
      <c r="A24" s="155" t="s">
        <v>5</v>
      </c>
      <c r="B24" s="206">
        <v>720698.4</v>
      </c>
      <c r="C24" s="207"/>
      <c r="D24" s="208">
        <f>B24-C24</f>
        <v>720698.4</v>
      </c>
      <c r="E24" s="209"/>
      <c r="F24" s="207"/>
      <c r="G24" s="208"/>
      <c r="H24" s="209">
        <v>693000</v>
      </c>
      <c r="I24" s="207"/>
      <c r="J24" s="208">
        <f>H24-I24</f>
        <v>693000</v>
      </c>
      <c r="K24" s="209"/>
      <c r="L24" s="207"/>
      <c r="M24" s="208">
        <f>K24-L24</f>
        <v>0</v>
      </c>
      <c r="N24" s="209"/>
      <c r="O24" s="207"/>
      <c r="P24" s="208">
        <f>N24-O24</f>
        <v>0</v>
      </c>
      <c r="Q24" s="219">
        <f t="shared" si="7"/>
        <v>1413698.4</v>
      </c>
      <c r="R24" s="207">
        <f t="shared" si="7"/>
        <v>0</v>
      </c>
      <c r="S24" s="208">
        <f>Q24-R24</f>
        <v>1413698.4</v>
      </c>
      <c r="T24" s="210">
        <f t="shared" si="2"/>
        <v>0</v>
      </c>
      <c r="U24" s="210"/>
      <c r="V24" s="210"/>
    </row>
    <row r="25" spans="1:22" ht="16.5">
      <c r="A25" s="160" t="s">
        <v>6</v>
      </c>
      <c r="B25" s="211">
        <f>SUM(B26:B29)</f>
        <v>4228500</v>
      </c>
      <c r="C25" s="214">
        <f aca="true" t="shared" si="8" ref="C25:S25">SUM(C26:C29)</f>
        <v>0</v>
      </c>
      <c r="D25" s="215">
        <f t="shared" si="8"/>
        <v>4228500</v>
      </c>
      <c r="E25" s="211">
        <f t="shared" si="8"/>
        <v>0</v>
      </c>
      <c r="F25" s="214">
        <f t="shared" si="8"/>
        <v>0</v>
      </c>
      <c r="G25" s="215">
        <f t="shared" si="8"/>
        <v>0</v>
      </c>
      <c r="H25" s="211">
        <f t="shared" si="8"/>
        <v>831360</v>
      </c>
      <c r="I25" s="214">
        <f t="shared" si="8"/>
        <v>0</v>
      </c>
      <c r="J25" s="215">
        <f t="shared" si="8"/>
        <v>831360</v>
      </c>
      <c r="K25" s="211">
        <f t="shared" si="8"/>
        <v>0</v>
      </c>
      <c r="L25" s="214">
        <f t="shared" si="8"/>
        <v>0</v>
      </c>
      <c r="M25" s="215">
        <f t="shared" si="8"/>
        <v>0</v>
      </c>
      <c r="N25" s="211">
        <f t="shared" si="8"/>
        <v>6637000</v>
      </c>
      <c r="O25" s="214">
        <f t="shared" si="8"/>
        <v>0</v>
      </c>
      <c r="P25" s="215">
        <f t="shared" si="8"/>
        <v>6637000</v>
      </c>
      <c r="Q25" s="211">
        <f t="shared" si="8"/>
        <v>11696860</v>
      </c>
      <c r="R25" s="214">
        <f t="shared" si="8"/>
        <v>0</v>
      </c>
      <c r="S25" s="215">
        <f t="shared" si="8"/>
        <v>11696860</v>
      </c>
      <c r="T25" s="199">
        <f t="shared" si="2"/>
        <v>0</v>
      </c>
      <c r="U25" s="199"/>
      <c r="V25" s="199"/>
    </row>
    <row r="26" spans="1:22" ht="16.5">
      <c r="A26" s="152" t="s">
        <v>115</v>
      </c>
      <c r="B26" s="200"/>
      <c r="C26" s="201"/>
      <c r="D26" s="202"/>
      <c r="E26" s="203"/>
      <c r="F26" s="201"/>
      <c r="G26" s="202"/>
      <c r="H26" s="203"/>
      <c r="I26" s="201"/>
      <c r="J26" s="202"/>
      <c r="K26" s="203"/>
      <c r="L26" s="201"/>
      <c r="M26" s="202"/>
      <c r="N26" s="203">
        <v>987500</v>
      </c>
      <c r="O26" s="201"/>
      <c r="P26" s="202">
        <f>N26-O26</f>
        <v>987500</v>
      </c>
      <c r="Q26" s="203">
        <f aca="true" t="shared" si="9" ref="Q26:R29">B26+H26+K26+N26</f>
        <v>987500</v>
      </c>
      <c r="R26" s="201">
        <f t="shared" si="9"/>
        <v>0</v>
      </c>
      <c r="S26" s="202">
        <f>Q26-R26</f>
        <v>987500</v>
      </c>
      <c r="T26" s="204">
        <f t="shared" si="2"/>
        <v>0</v>
      </c>
      <c r="U26" s="204"/>
      <c r="V26" s="204"/>
    </row>
    <row r="27" spans="1:22" ht="16.5">
      <c r="A27" s="152" t="s">
        <v>109</v>
      </c>
      <c r="B27" s="200"/>
      <c r="C27" s="201"/>
      <c r="D27" s="202"/>
      <c r="E27" s="203"/>
      <c r="F27" s="201"/>
      <c r="G27" s="202"/>
      <c r="H27" s="203"/>
      <c r="I27" s="201"/>
      <c r="J27" s="202"/>
      <c r="K27" s="203"/>
      <c r="L27" s="201"/>
      <c r="M27" s="202"/>
      <c r="N27" s="203">
        <v>540000</v>
      </c>
      <c r="O27" s="201"/>
      <c r="P27" s="202">
        <f>N27-O27</f>
        <v>540000</v>
      </c>
      <c r="Q27" s="203">
        <f t="shared" si="9"/>
        <v>540000</v>
      </c>
      <c r="R27" s="201">
        <f t="shared" si="9"/>
        <v>0</v>
      </c>
      <c r="S27" s="202">
        <f>Q27-R27</f>
        <v>540000</v>
      </c>
      <c r="T27" s="204">
        <f t="shared" si="2"/>
        <v>0</v>
      </c>
      <c r="U27" s="204"/>
      <c r="V27" s="204"/>
    </row>
    <row r="28" spans="1:22" ht="16.5">
      <c r="A28" s="152" t="s">
        <v>110</v>
      </c>
      <c r="B28" s="200"/>
      <c r="C28" s="201"/>
      <c r="D28" s="202"/>
      <c r="E28" s="203"/>
      <c r="F28" s="201"/>
      <c r="G28" s="202"/>
      <c r="H28" s="203"/>
      <c r="I28" s="201"/>
      <c r="J28" s="202"/>
      <c r="K28" s="203"/>
      <c r="L28" s="201"/>
      <c r="M28" s="202"/>
      <c r="N28" s="203">
        <v>288200</v>
      </c>
      <c r="O28" s="201"/>
      <c r="P28" s="202">
        <f>N28-O28</f>
        <v>288200</v>
      </c>
      <c r="Q28" s="203">
        <f t="shared" si="9"/>
        <v>288200</v>
      </c>
      <c r="R28" s="201">
        <f t="shared" si="9"/>
        <v>0</v>
      </c>
      <c r="S28" s="202">
        <f>Q28-R28</f>
        <v>288200</v>
      </c>
      <c r="T28" s="204">
        <f t="shared" si="2"/>
        <v>0</v>
      </c>
      <c r="U28" s="204"/>
      <c r="V28" s="204"/>
    </row>
    <row r="29" spans="1:22" ht="33">
      <c r="A29" s="155" t="s">
        <v>5</v>
      </c>
      <c r="B29" s="206">
        <v>4228500</v>
      </c>
      <c r="C29" s="207"/>
      <c r="D29" s="208">
        <f>B29-C29</f>
        <v>4228500</v>
      </c>
      <c r="E29" s="209"/>
      <c r="F29" s="207"/>
      <c r="G29" s="208"/>
      <c r="H29" s="209">
        <v>831360</v>
      </c>
      <c r="I29" s="207"/>
      <c r="J29" s="208">
        <f>H29-I29</f>
        <v>831360</v>
      </c>
      <c r="K29" s="209"/>
      <c r="L29" s="207"/>
      <c r="M29" s="208">
        <f>K29-L29</f>
        <v>0</v>
      </c>
      <c r="N29" s="209">
        <v>4821300</v>
      </c>
      <c r="O29" s="207"/>
      <c r="P29" s="208">
        <f>N29-O29</f>
        <v>4821300</v>
      </c>
      <c r="Q29" s="209">
        <f t="shared" si="9"/>
        <v>9881160</v>
      </c>
      <c r="R29" s="207">
        <f t="shared" si="9"/>
        <v>0</v>
      </c>
      <c r="S29" s="208">
        <f>Q29-R29</f>
        <v>9881160</v>
      </c>
      <c r="T29" s="210">
        <f t="shared" si="2"/>
        <v>0</v>
      </c>
      <c r="U29" s="210"/>
      <c r="V29" s="210"/>
    </row>
    <row r="30" spans="1:22" ht="18.75">
      <c r="A30" s="160" t="s">
        <v>54</v>
      </c>
      <c r="B30" s="211">
        <f>SUM(B31:B32)</f>
        <v>42700</v>
      </c>
      <c r="C30" s="196">
        <f aca="true" t="shared" si="10" ref="C30:S30">SUM(C31:C32)</f>
        <v>0</v>
      </c>
      <c r="D30" s="197">
        <f t="shared" si="10"/>
        <v>42700</v>
      </c>
      <c r="E30" s="198">
        <f t="shared" si="10"/>
        <v>0</v>
      </c>
      <c r="F30" s="196">
        <f t="shared" si="10"/>
        <v>0</v>
      </c>
      <c r="G30" s="197">
        <f t="shared" si="10"/>
        <v>0</v>
      </c>
      <c r="H30" s="198">
        <f t="shared" si="10"/>
        <v>0</v>
      </c>
      <c r="I30" s="196">
        <f t="shared" si="10"/>
        <v>0</v>
      </c>
      <c r="J30" s="197">
        <f t="shared" si="10"/>
        <v>0</v>
      </c>
      <c r="K30" s="198">
        <f t="shared" si="10"/>
        <v>0</v>
      </c>
      <c r="L30" s="196">
        <f t="shared" si="10"/>
        <v>0</v>
      </c>
      <c r="M30" s="197">
        <f t="shared" si="10"/>
        <v>0</v>
      </c>
      <c r="N30" s="198">
        <f t="shared" si="10"/>
        <v>137900</v>
      </c>
      <c r="O30" s="196">
        <f t="shared" si="10"/>
        <v>0</v>
      </c>
      <c r="P30" s="197">
        <f t="shared" si="10"/>
        <v>137900</v>
      </c>
      <c r="Q30" s="198">
        <f t="shared" si="10"/>
        <v>180600</v>
      </c>
      <c r="R30" s="196">
        <f t="shared" si="10"/>
        <v>0</v>
      </c>
      <c r="S30" s="197">
        <f t="shared" si="10"/>
        <v>180600</v>
      </c>
      <c r="T30" s="220">
        <f t="shared" si="2"/>
        <v>0</v>
      </c>
      <c r="U30" s="220"/>
      <c r="V30" s="220"/>
    </row>
    <row r="31" spans="1:22" ht="18.75">
      <c r="A31" s="152" t="s">
        <v>115</v>
      </c>
      <c r="B31" s="195"/>
      <c r="C31" s="221"/>
      <c r="D31" s="222"/>
      <c r="E31" s="223"/>
      <c r="F31" s="221"/>
      <c r="G31" s="222"/>
      <c r="H31" s="223"/>
      <c r="I31" s="221"/>
      <c r="J31" s="222"/>
      <c r="K31" s="223"/>
      <c r="L31" s="221"/>
      <c r="M31" s="222"/>
      <c r="N31" s="203">
        <v>137900</v>
      </c>
      <c r="O31" s="201"/>
      <c r="P31" s="202">
        <f>N31-O31</f>
        <v>137900</v>
      </c>
      <c r="Q31" s="203">
        <f>B31+H31+K31+N31</f>
        <v>137900</v>
      </c>
      <c r="R31" s="201">
        <f>C31+I31+L31+O31</f>
        <v>0</v>
      </c>
      <c r="S31" s="202">
        <f>Q31-R31</f>
        <v>137900</v>
      </c>
      <c r="T31" s="204">
        <f t="shared" si="2"/>
        <v>0</v>
      </c>
      <c r="U31" s="204"/>
      <c r="V31" s="204"/>
    </row>
    <row r="32" spans="1:22" ht="16.5">
      <c r="A32" s="155" t="s">
        <v>23</v>
      </c>
      <c r="B32" s="206">
        <v>42700</v>
      </c>
      <c r="C32" s="207"/>
      <c r="D32" s="208">
        <f>B32-C32</f>
        <v>42700</v>
      </c>
      <c r="E32" s="209"/>
      <c r="F32" s="207"/>
      <c r="G32" s="208"/>
      <c r="H32" s="209"/>
      <c r="I32" s="207"/>
      <c r="J32" s="208"/>
      <c r="K32" s="209"/>
      <c r="L32" s="207"/>
      <c r="M32" s="208"/>
      <c r="N32" s="209"/>
      <c r="O32" s="207"/>
      <c r="P32" s="208"/>
      <c r="Q32" s="203">
        <f>B32+H32+K32+N32</f>
        <v>42700</v>
      </c>
      <c r="R32" s="201">
        <f>C32+I32+L32+O32</f>
        <v>0</v>
      </c>
      <c r="S32" s="202">
        <f>Q32-R32</f>
        <v>42700</v>
      </c>
      <c r="T32" s="210">
        <f t="shared" si="2"/>
        <v>0</v>
      </c>
      <c r="U32" s="210"/>
      <c r="V32" s="210"/>
    </row>
    <row r="33" spans="1:22" ht="18.75">
      <c r="A33" s="160" t="s">
        <v>10</v>
      </c>
      <c r="B33" s="224">
        <f>SUM(B34:B36)</f>
        <v>782429</v>
      </c>
      <c r="C33" s="196">
        <f aca="true" t="shared" si="11" ref="C33:S33">SUM(C34:C36)</f>
        <v>0</v>
      </c>
      <c r="D33" s="197">
        <f t="shared" si="11"/>
        <v>782429</v>
      </c>
      <c r="E33" s="198">
        <f t="shared" si="11"/>
        <v>0</v>
      </c>
      <c r="F33" s="196">
        <f t="shared" si="11"/>
        <v>0</v>
      </c>
      <c r="G33" s="197">
        <f t="shared" si="11"/>
        <v>0</v>
      </c>
      <c r="H33" s="198">
        <f t="shared" si="11"/>
        <v>628600</v>
      </c>
      <c r="I33" s="196">
        <f t="shared" si="11"/>
        <v>0</v>
      </c>
      <c r="J33" s="197">
        <f t="shared" si="11"/>
        <v>628600</v>
      </c>
      <c r="K33" s="198">
        <f t="shared" si="11"/>
        <v>0</v>
      </c>
      <c r="L33" s="196">
        <f t="shared" si="11"/>
        <v>0</v>
      </c>
      <c r="M33" s="197">
        <f t="shared" si="11"/>
        <v>0</v>
      </c>
      <c r="N33" s="198">
        <f t="shared" si="11"/>
        <v>762000</v>
      </c>
      <c r="O33" s="196">
        <f t="shared" si="11"/>
        <v>0</v>
      </c>
      <c r="P33" s="197">
        <f t="shared" si="11"/>
        <v>762000</v>
      </c>
      <c r="Q33" s="198">
        <f t="shared" si="11"/>
        <v>2173029</v>
      </c>
      <c r="R33" s="196">
        <f t="shared" si="11"/>
        <v>0</v>
      </c>
      <c r="S33" s="197">
        <f t="shared" si="11"/>
        <v>2173029</v>
      </c>
      <c r="T33" s="199">
        <f t="shared" si="2"/>
        <v>0</v>
      </c>
      <c r="U33" s="199"/>
      <c r="V33" s="199"/>
    </row>
    <row r="34" spans="1:22" ht="16.5">
      <c r="A34" s="152" t="s">
        <v>115</v>
      </c>
      <c r="B34" s="200"/>
      <c r="C34" s="201"/>
      <c r="D34" s="202"/>
      <c r="E34" s="203"/>
      <c r="F34" s="201"/>
      <c r="G34" s="202"/>
      <c r="H34" s="203"/>
      <c r="I34" s="201"/>
      <c r="J34" s="202"/>
      <c r="K34" s="203"/>
      <c r="L34" s="201"/>
      <c r="M34" s="202"/>
      <c r="N34" s="203">
        <v>597000</v>
      </c>
      <c r="O34" s="201"/>
      <c r="P34" s="202">
        <f>N34-O34</f>
        <v>597000</v>
      </c>
      <c r="Q34" s="203">
        <f aca="true" t="shared" si="12" ref="Q34:S36">B34+H34+K34+N34</f>
        <v>597000</v>
      </c>
      <c r="R34" s="201">
        <f t="shared" si="12"/>
        <v>0</v>
      </c>
      <c r="S34" s="202">
        <f t="shared" si="12"/>
        <v>597000</v>
      </c>
      <c r="T34" s="204">
        <f t="shared" si="2"/>
        <v>0</v>
      </c>
      <c r="U34" s="204"/>
      <c r="V34" s="204"/>
    </row>
    <row r="35" spans="1:22" ht="16.5">
      <c r="A35" s="152" t="s">
        <v>109</v>
      </c>
      <c r="B35" s="200"/>
      <c r="C35" s="201"/>
      <c r="D35" s="202"/>
      <c r="E35" s="203"/>
      <c r="F35" s="201"/>
      <c r="G35" s="202"/>
      <c r="H35" s="203"/>
      <c r="I35" s="201"/>
      <c r="J35" s="202"/>
      <c r="K35" s="203"/>
      <c r="L35" s="201"/>
      <c r="M35" s="202"/>
      <c r="N35" s="203">
        <v>165000</v>
      </c>
      <c r="O35" s="201"/>
      <c r="P35" s="202">
        <f>N35-O35</f>
        <v>165000</v>
      </c>
      <c r="Q35" s="203">
        <f t="shared" si="12"/>
        <v>165000</v>
      </c>
      <c r="R35" s="201">
        <f t="shared" si="12"/>
        <v>0</v>
      </c>
      <c r="S35" s="202">
        <f t="shared" si="12"/>
        <v>165000</v>
      </c>
      <c r="T35" s="204">
        <f t="shared" si="2"/>
        <v>0</v>
      </c>
      <c r="U35" s="204"/>
      <c r="V35" s="204"/>
    </row>
    <row r="36" spans="1:22" ht="16.5">
      <c r="A36" s="155" t="s">
        <v>23</v>
      </c>
      <c r="B36" s="206">
        <v>782429</v>
      </c>
      <c r="C36" s="207"/>
      <c r="D36" s="208">
        <f>B36-C36</f>
        <v>782429</v>
      </c>
      <c r="E36" s="209"/>
      <c r="F36" s="207"/>
      <c r="G36" s="208"/>
      <c r="H36" s="209">
        <v>628600</v>
      </c>
      <c r="I36" s="207"/>
      <c r="J36" s="208">
        <f>H36-I36</f>
        <v>628600</v>
      </c>
      <c r="K36" s="209"/>
      <c r="L36" s="207"/>
      <c r="M36" s="208"/>
      <c r="N36" s="209"/>
      <c r="O36" s="207"/>
      <c r="P36" s="208"/>
      <c r="Q36" s="209">
        <f t="shared" si="12"/>
        <v>1411029</v>
      </c>
      <c r="R36" s="207">
        <f t="shared" si="12"/>
        <v>0</v>
      </c>
      <c r="S36" s="208">
        <f t="shared" si="12"/>
        <v>1411029</v>
      </c>
      <c r="T36" s="210">
        <f t="shared" si="2"/>
        <v>0</v>
      </c>
      <c r="U36" s="210"/>
      <c r="V36" s="210"/>
    </row>
    <row r="37" spans="1:22" ht="18.75">
      <c r="A37" s="160" t="s">
        <v>87</v>
      </c>
      <c r="B37" s="224">
        <f>SUM(B38:B46)</f>
        <v>11345310</v>
      </c>
      <c r="C37" s="196">
        <f aca="true" t="shared" si="13" ref="C37:S37">SUM(C38:C46)</f>
        <v>0</v>
      </c>
      <c r="D37" s="197">
        <f t="shared" si="13"/>
        <v>11345310</v>
      </c>
      <c r="E37" s="198">
        <f>SUM(E38:E46)</f>
        <v>0</v>
      </c>
      <c r="F37" s="196">
        <f>SUM(F38:F46)</f>
        <v>0</v>
      </c>
      <c r="G37" s="197">
        <f>SUM(G38:G46)</f>
        <v>0</v>
      </c>
      <c r="H37" s="198">
        <f t="shared" si="13"/>
        <v>1278720</v>
      </c>
      <c r="I37" s="196">
        <f t="shared" si="13"/>
        <v>0</v>
      </c>
      <c r="J37" s="197">
        <f t="shared" si="13"/>
        <v>1278720</v>
      </c>
      <c r="K37" s="198">
        <f t="shared" si="13"/>
        <v>84718690</v>
      </c>
      <c r="L37" s="196">
        <f t="shared" si="13"/>
        <v>0</v>
      </c>
      <c r="M37" s="197">
        <f t="shared" si="13"/>
        <v>84718690</v>
      </c>
      <c r="N37" s="198">
        <f t="shared" si="13"/>
        <v>73729700</v>
      </c>
      <c r="O37" s="196">
        <f t="shared" si="13"/>
        <v>0</v>
      </c>
      <c r="P37" s="197">
        <f t="shared" si="13"/>
        <v>73729700</v>
      </c>
      <c r="Q37" s="198">
        <f t="shared" si="13"/>
        <v>171072420</v>
      </c>
      <c r="R37" s="196">
        <f t="shared" si="13"/>
        <v>0</v>
      </c>
      <c r="S37" s="197">
        <f t="shared" si="13"/>
        <v>171072420</v>
      </c>
      <c r="T37" s="199">
        <f t="shared" si="2"/>
        <v>0</v>
      </c>
      <c r="U37" s="199"/>
      <c r="V37" s="199"/>
    </row>
    <row r="38" spans="1:22" ht="33">
      <c r="A38" s="152" t="s">
        <v>93</v>
      </c>
      <c r="B38" s="200"/>
      <c r="C38" s="201"/>
      <c r="D38" s="202"/>
      <c r="E38" s="203"/>
      <c r="F38" s="201"/>
      <c r="G38" s="202"/>
      <c r="H38" s="203"/>
      <c r="I38" s="201"/>
      <c r="J38" s="202"/>
      <c r="K38" s="203"/>
      <c r="L38" s="201"/>
      <c r="M38" s="202"/>
      <c r="N38" s="203">
        <v>57715600</v>
      </c>
      <c r="O38" s="201"/>
      <c r="P38" s="202">
        <f>N38-O38</f>
        <v>57715600</v>
      </c>
      <c r="Q38" s="203">
        <f aca="true" t="shared" si="14" ref="Q38:R46">B38+H38+K38+N38</f>
        <v>57715600</v>
      </c>
      <c r="R38" s="201">
        <f t="shared" si="14"/>
        <v>0</v>
      </c>
      <c r="S38" s="202">
        <f aca="true" t="shared" si="15" ref="S38:S46">Q38-R38</f>
        <v>57715600</v>
      </c>
      <c r="T38" s="204">
        <f t="shared" si="2"/>
        <v>0</v>
      </c>
      <c r="U38" s="204"/>
      <c r="V38" s="204"/>
    </row>
    <row r="39" spans="1:22" ht="49.5">
      <c r="A39" s="152" t="s">
        <v>107</v>
      </c>
      <c r="B39" s="200">
        <f>8300000+374310</f>
        <v>8674310</v>
      </c>
      <c r="C39" s="201"/>
      <c r="D39" s="202">
        <f>B39-C39</f>
        <v>8674310</v>
      </c>
      <c r="E39" s="203"/>
      <c r="F39" s="201"/>
      <c r="G39" s="202"/>
      <c r="H39" s="203"/>
      <c r="I39" s="201"/>
      <c r="J39" s="202"/>
      <c r="K39" s="203">
        <f>85543900-374310-450900</f>
        <v>84718690</v>
      </c>
      <c r="L39" s="201"/>
      <c r="M39" s="202">
        <f>K39-L39</f>
        <v>84718690</v>
      </c>
      <c r="N39" s="203">
        <v>11293000</v>
      </c>
      <c r="O39" s="201"/>
      <c r="P39" s="202">
        <f aca="true" t="shared" si="16" ref="P39:P44">N39-O39</f>
        <v>11293000</v>
      </c>
      <c r="Q39" s="203">
        <f t="shared" si="14"/>
        <v>104686000</v>
      </c>
      <c r="R39" s="201">
        <f t="shared" si="14"/>
        <v>0</v>
      </c>
      <c r="S39" s="202">
        <f t="shared" si="15"/>
        <v>104686000</v>
      </c>
      <c r="T39" s="204">
        <f t="shared" si="2"/>
        <v>0</v>
      </c>
      <c r="U39" s="204"/>
      <c r="V39" s="204"/>
    </row>
    <row r="40" spans="1:22" ht="16.5">
      <c r="A40" s="152" t="s">
        <v>115</v>
      </c>
      <c r="B40" s="200"/>
      <c r="C40" s="201"/>
      <c r="D40" s="202"/>
      <c r="E40" s="203"/>
      <c r="F40" s="201"/>
      <c r="G40" s="202"/>
      <c r="H40" s="203"/>
      <c r="I40" s="201"/>
      <c r="J40" s="202"/>
      <c r="K40" s="203"/>
      <c r="L40" s="201"/>
      <c r="M40" s="202"/>
      <c r="N40" s="203">
        <v>2449800</v>
      </c>
      <c r="O40" s="201"/>
      <c r="P40" s="202">
        <f t="shared" si="16"/>
        <v>2449800</v>
      </c>
      <c r="Q40" s="203">
        <f t="shared" si="14"/>
        <v>2449800</v>
      </c>
      <c r="R40" s="201">
        <f t="shared" si="14"/>
        <v>0</v>
      </c>
      <c r="S40" s="202">
        <f t="shared" si="15"/>
        <v>2449800</v>
      </c>
      <c r="T40" s="204">
        <f t="shared" si="2"/>
        <v>0</v>
      </c>
      <c r="U40" s="204"/>
      <c r="V40" s="204"/>
    </row>
    <row r="41" spans="1:22" ht="16.5">
      <c r="A41" s="152" t="s">
        <v>109</v>
      </c>
      <c r="B41" s="200"/>
      <c r="C41" s="201"/>
      <c r="D41" s="202"/>
      <c r="E41" s="203"/>
      <c r="F41" s="201"/>
      <c r="G41" s="202"/>
      <c r="H41" s="203"/>
      <c r="I41" s="201"/>
      <c r="J41" s="202"/>
      <c r="K41" s="203"/>
      <c r="L41" s="201"/>
      <c r="M41" s="202"/>
      <c r="N41" s="203">
        <v>355000</v>
      </c>
      <c r="O41" s="201"/>
      <c r="P41" s="202">
        <f t="shared" si="16"/>
        <v>355000</v>
      </c>
      <c r="Q41" s="203">
        <f t="shared" si="14"/>
        <v>355000</v>
      </c>
      <c r="R41" s="201">
        <f t="shared" si="14"/>
        <v>0</v>
      </c>
      <c r="S41" s="202">
        <f t="shared" si="15"/>
        <v>355000</v>
      </c>
      <c r="T41" s="204">
        <f t="shared" si="2"/>
        <v>0</v>
      </c>
      <c r="U41" s="204"/>
      <c r="V41" s="204"/>
    </row>
    <row r="42" spans="1:22" ht="16.5">
      <c r="A42" s="152" t="s">
        <v>114</v>
      </c>
      <c r="B42" s="200"/>
      <c r="C42" s="201"/>
      <c r="D42" s="202"/>
      <c r="E42" s="203"/>
      <c r="F42" s="201"/>
      <c r="G42" s="202"/>
      <c r="H42" s="203"/>
      <c r="I42" s="201"/>
      <c r="J42" s="202"/>
      <c r="K42" s="203"/>
      <c r="L42" s="201"/>
      <c r="M42" s="202"/>
      <c r="N42" s="203">
        <v>309000</v>
      </c>
      <c r="O42" s="201"/>
      <c r="P42" s="202">
        <f t="shared" si="16"/>
        <v>309000</v>
      </c>
      <c r="Q42" s="203">
        <f t="shared" si="14"/>
        <v>309000</v>
      </c>
      <c r="R42" s="201">
        <f t="shared" si="14"/>
        <v>0</v>
      </c>
      <c r="S42" s="202">
        <f t="shared" si="15"/>
        <v>309000</v>
      </c>
      <c r="T42" s="204">
        <f t="shared" si="2"/>
        <v>0</v>
      </c>
      <c r="U42" s="204"/>
      <c r="V42" s="204"/>
    </row>
    <row r="43" spans="1:22" ht="16.5">
      <c r="A43" s="152" t="s">
        <v>110</v>
      </c>
      <c r="B43" s="200"/>
      <c r="C43" s="201"/>
      <c r="D43" s="202"/>
      <c r="E43" s="203"/>
      <c r="F43" s="201"/>
      <c r="G43" s="202"/>
      <c r="H43" s="203"/>
      <c r="I43" s="201"/>
      <c r="J43" s="202"/>
      <c r="K43" s="203"/>
      <c r="L43" s="201"/>
      <c r="M43" s="202"/>
      <c r="N43" s="203">
        <v>1377200</v>
      </c>
      <c r="O43" s="201"/>
      <c r="P43" s="202">
        <f t="shared" si="16"/>
        <v>1377200</v>
      </c>
      <c r="Q43" s="203">
        <f t="shared" si="14"/>
        <v>1377200</v>
      </c>
      <c r="R43" s="201"/>
      <c r="S43" s="202">
        <f t="shared" si="15"/>
        <v>1377200</v>
      </c>
      <c r="T43" s="204">
        <f t="shared" si="2"/>
        <v>0</v>
      </c>
      <c r="U43" s="204"/>
      <c r="V43" s="204"/>
    </row>
    <row r="44" spans="1:22" ht="33">
      <c r="A44" s="152" t="s">
        <v>5</v>
      </c>
      <c r="B44" s="200">
        <v>2671000</v>
      </c>
      <c r="C44" s="201"/>
      <c r="D44" s="202">
        <f>B44-C44</f>
        <v>2671000</v>
      </c>
      <c r="E44" s="203"/>
      <c r="F44" s="201"/>
      <c r="G44" s="202"/>
      <c r="H44" s="203">
        <v>1278720</v>
      </c>
      <c r="I44" s="201"/>
      <c r="J44" s="202">
        <f>H44-I44</f>
        <v>1278720</v>
      </c>
      <c r="K44" s="203"/>
      <c r="L44" s="201"/>
      <c r="M44" s="202"/>
      <c r="N44" s="203"/>
      <c r="O44" s="201"/>
      <c r="P44" s="202">
        <f t="shared" si="16"/>
        <v>0</v>
      </c>
      <c r="Q44" s="203">
        <f t="shared" si="14"/>
        <v>3949720</v>
      </c>
      <c r="R44" s="201">
        <f t="shared" si="14"/>
        <v>0</v>
      </c>
      <c r="S44" s="202">
        <f t="shared" si="15"/>
        <v>3949720</v>
      </c>
      <c r="T44" s="204">
        <f t="shared" si="2"/>
        <v>0</v>
      </c>
      <c r="U44" s="204"/>
      <c r="V44" s="204"/>
    </row>
    <row r="45" spans="1:22" ht="33">
      <c r="A45" s="152" t="s">
        <v>13</v>
      </c>
      <c r="B45" s="200">
        <f>30000-30000</f>
        <v>0</v>
      </c>
      <c r="C45" s="201"/>
      <c r="D45" s="202">
        <f>B45-C45</f>
        <v>0</v>
      </c>
      <c r="E45" s="203"/>
      <c r="F45" s="201"/>
      <c r="G45" s="202"/>
      <c r="H45" s="203"/>
      <c r="I45" s="201"/>
      <c r="J45" s="202"/>
      <c r="K45" s="203"/>
      <c r="L45" s="201"/>
      <c r="M45" s="202"/>
      <c r="N45" s="203"/>
      <c r="O45" s="201"/>
      <c r="P45" s="202"/>
      <c r="Q45" s="203">
        <f t="shared" si="14"/>
        <v>0</v>
      </c>
      <c r="R45" s="201">
        <f t="shared" si="14"/>
        <v>0</v>
      </c>
      <c r="S45" s="202">
        <f t="shared" si="15"/>
        <v>0</v>
      </c>
      <c r="T45" s="204">
        <v>0</v>
      </c>
      <c r="U45" s="204"/>
      <c r="V45" s="204"/>
    </row>
    <row r="46" spans="1:22" ht="49.5">
      <c r="A46" s="155" t="s">
        <v>125</v>
      </c>
      <c r="B46" s="206"/>
      <c r="C46" s="207"/>
      <c r="D46" s="208"/>
      <c r="E46" s="209"/>
      <c r="F46" s="207"/>
      <c r="G46" s="208"/>
      <c r="H46" s="209"/>
      <c r="I46" s="207"/>
      <c r="J46" s="208"/>
      <c r="K46" s="209"/>
      <c r="L46" s="207"/>
      <c r="M46" s="208"/>
      <c r="N46" s="209">
        <v>230100</v>
      </c>
      <c r="O46" s="207"/>
      <c r="P46" s="208">
        <f>N46-O46</f>
        <v>230100</v>
      </c>
      <c r="Q46" s="209">
        <f t="shared" si="14"/>
        <v>230100</v>
      </c>
      <c r="R46" s="207">
        <f t="shared" si="14"/>
        <v>0</v>
      </c>
      <c r="S46" s="208">
        <f t="shared" si="15"/>
        <v>230100</v>
      </c>
      <c r="T46" s="210">
        <f t="shared" si="2"/>
        <v>0</v>
      </c>
      <c r="U46" s="210"/>
      <c r="V46" s="210"/>
    </row>
    <row r="47" spans="1:22" ht="18.75">
      <c r="A47" s="160" t="s">
        <v>15</v>
      </c>
      <c r="B47" s="198">
        <f>SUM(B48:B52)</f>
        <v>8514000</v>
      </c>
      <c r="C47" s="196">
        <f aca="true" t="shared" si="17" ref="C47:S47">SUM(C48:C52)</f>
        <v>0</v>
      </c>
      <c r="D47" s="197">
        <f t="shared" si="17"/>
        <v>8514000</v>
      </c>
      <c r="E47" s="198">
        <f t="shared" si="17"/>
        <v>0</v>
      </c>
      <c r="F47" s="196">
        <f t="shared" si="17"/>
        <v>0</v>
      </c>
      <c r="G47" s="197">
        <f t="shared" si="17"/>
        <v>0</v>
      </c>
      <c r="H47" s="198">
        <f t="shared" si="17"/>
        <v>361663.88</v>
      </c>
      <c r="I47" s="196">
        <f t="shared" si="17"/>
        <v>0</v>
      </c>
      <c r="J47" s="197">
        <f t="shared" si="17"/>
        <v>361663.88</v>
      </c>
      <c r="K47" s="198">
        <f t="shared" si="17"/>
        <v>0</v>
      </c>
      <c r="L47" s="196">
        <f t="shared" si="17"/>
        <v>0</v>
      </c>
      <c r="M47" s="197">
        <f t="shared" si="17"/>
        <v>0</v>
      </c>
      <c r="N47" s="198">
        <f t="shared" si="17"/>
        <v>11191700</v>
      </c>
      <c r="O47" s="196">
        <f t="shared" si="17"/>
        <v>0</v>
      </c>
      <c r="P47" s="197">
        <f t="shared" si="17"/>
        <v>11191700</v>
      </c>
      <c r="Q47" s="198">
        <f t="shared" si="17"/>
        <v>20067363.880000003</v>
      </c>
      <c r="R47" s="196">
        <f t="shared" si="17"/>
        <v>0</v>
      </c>
      <c r="S47" s="197">
        <f t="shared" si="17"/>
        <v>20067363.880000003</v>
      </c>
      <c r="T47" s="199">
        <f t="shared" si="2"/>
        <v>0</v>
      </c>
      <c r="U47" s="199"/>
      <c r="V47" s="199"/>
    </row>
    <row r="48" spans="1:22" ht="16.5">
      <c r="A48" s="152" t="s">
        <v>115</v>
      </c>
      <c r="B48" s="200"/>
      <c r="C48" s="201"/>
      <c r="D48" s="202"/>
      <c r="E48" s="203"/>
      <c r="F48" s="201"/>
      <c r="G48" s="202"/>
      <c r="H48" s="203"/>
      <c r="I48" s="201"/>
      <c r="J48" s="202"/>
      <c r="K48" s="203"/>
      <c r="L48" s="201"/>
      <c r="M48" s="202"/>
      <c r="N48" s="203">
        <v>1908700</v>
      </c>
      <c r="O48" s="201"/>
      <c r="P48" s="202">
        <f>N48-O48</f>
        <v>1908700</v>
      </c>
      <c r="Q48" s="203">
        <f aca="true" t="shared" si="18" ref="Q48:S52">B48+H48+K48+N48</f>
        <v>1908700</v>
      </c>
      <c r="R48" s="201">
        <f t="shared" si="18"/>
        <v>0</v>
      </c>
      <c r="S48" s="202">
        <f t="shared" si="18"/>
        <v>1908700</v>
      </c>
      <c r="T48" s="204">
        <f t="shared" si="2"/>
        <v>0</v>
      </c>
      <c r="U48" s="204"/>
      <c r="V48" s="204"/>
    </row>
    <row r="49" spans="1:22" ht="16.5">
      <c r="A49" s="152" t="s">
        <v>109</v>
      </c>
      <c r="B49" s="200"/>
      <c r="C49" s="201"/>
      <c r="D49" s="202"/>
      <c r="E49" s="203"/>
      <c r="F49" s="201"/>
      <c r="G49" s="202"/>
      <c r="H49" s="203"/>
      <c r="I49" s="201"/>
      <c r="J49" s="202"/>
      <c r="K49" s="203"/>
      <c r="L49" s="201"/>
      <c r="M49" s="202"/>
      <c r="N49" s="203">
        <v>1138000</v>
      </c>
      <c r="O49" s="201"/>
      <c r="P49" s="202">
        <f>N49-O49</f>
        <v>1138000</v>
      </c>
      <c r="Q49" s="203">
        <f t="shared" si="18"/>
        <v>1138000</v>
      </c>
      <c r="R49" s="201">
        <f t="shared" si="18"/>
        <v>0</v>
      </c>
      <c r="S49" s="202">
        <f t="shared" si="18"/>
        <v>1138000</v>
      </c>
      <c r="T49" s="204">
        <f t="shared" si="2"/>
        <v>0</v>
      </c>
      <c r="U49" s="204"/>
      <c r="V49" s="204"/>
    </row>
    <row r="50" spans="1:22" ht="16.5">
      <c r="A50" s="152" t="s">
        <v>114</v>
      </c>
      <c r="B50" s="200"/>
      <c r="C50" s="201"/>
      <c r="D50" s="202"/>
      <c r="E50" s="203"/>
      <c r="F50" s="201"/>
      <c r="G50" s="202"/>
      <c r="H50" s="203"/>
      <c r="I50" s="201"/>
      <c r="J50" s="202"/>
      <c r="K50" s="203"/>
      <c r="L50" s="201"/>
      <c r="M50" s="202"/>
      <c r="N50" s="203">
        <v>1103300</v>
      </c>
      <c r="O50" s="201"/>
      <c r="P50" s="202">
        <f>N50-O50</f>
        <v>1103300</v>
      </c>
      <c r="Q50" s="203">
        <f t="shared" si="18"/>
        <v>1103300</v>
      </c>
      <c r="R50" s="201">
        <f t="shared" si="18"/>
        <v>0</v>
      </c>
      <c r="S50" s="202">
        <f t="shared" si="18"/>
        <v>1103300</v>
      </c>
      <c r="T50" s="204">
        <f t="shared" si="2"/>
        <v>0</v>
      </c>
      <c r="U50" s="204"/>
      <c r="V50" s="204"/>
    </row>
    <row r="51" spans="1:22" ht="16.5">
      <c r="A51" s="152" t="s">
        <v>110</v>
      </c>
      <c r="B51" s="200"/>
      <c r="C51" s="201"/>
      <c r="D51" s="202"/>
      <c r="E51" s="203"/>
      <c r="F51" s="201"/>
      <c r="G51" s="202"/>
      <c r="H51" s="203"/>
      <c r="I51" s="201"/>
      <c r="J51" s="202"/>
      <c r="K51" s="203"/>
      <c r="L51" s="201"/>
      <c r="M51" s="202"/>
      <c r="N51" s="203">
        <v>3466700</v>
      </c>
      <c r="O51" s="201"/>
      <c r="P51" s="202">
        <f>N51-O51</f>
        <v>3466700</v>
      </c>
      <c r="Q51" s="203">
        <f t="shared" si="18"/>
        <v>3466700</v>
      </c>
      <c r="R51" s="201">
        <f t="shared" si="18"/>
        <v>0</v>
      </c>
      <c r="S51" s="202">
        <f t="shared" si="18"/>
        <v>3466700</v>
      </c>
      <c r="T51" s="204">
        <f t="shared" si="2"/>
        <v>0</v>
      </c>
      <c r="U51" s="204"/>
      <c r="V51" s="204"/>
    </row>
    <row r="52" spans="1:22" ht="33">
      <c r="A52" s="155" t="s">
        <v>13</v>
      </c>
      <c r="B52" s="206">
        <v>8514000</v>
      </c>
      <c r="C52" s="207"/>
      <c r="D52" s="208">
        <f>B52-C52</f>
        <v>8514000</v>
      </c>
      <c r="E52" s="209"/>
      <c r="F52" s="207"/>
      <c r="G52" s="208"/>
      <c r="H52" s="209">
        <v>361663.88</v>
      </c>
      <c r="I52" s="207"/>
      <c r="J52" s="208">
        <f>H52-I52</f>
        <v>361663.88</v>
      </c>
      <c r="K52" s="209"/>
      <c r="L52" s="207"/>
      <c r="M52" s="208"/>
      <c r="N52" s="209">
        <v>3575000</v>
      </c>
      <c r="O52" s="207"/>
      <c r="P52" s="208">
        <f>N52-O52</f>
        <v>3575000</v>
      </c>
      <c r="Q52" s="209">
        <f t="shared" si="18"/>
        <v>12450663.88</v>
      </c>
      <c r="R52" s="207">
        <f t="shared" si="18"/>
        <v>0</v>
      </c>
      <c r="S52" s="208">
        <f t="shared" si="18"/>
        <v>12450663.88</v>
      </c>
      <c r="T52" s="210">
        <f t="shared" si="2"/>
        <v>0</v>
      </c>
      <c r="U52" s="210"/>
      <c r="V52" s="210"/>
    </row>
    <row r="53" spans="1:22" ht="18.75">
      <c r="A53" s="160" t="s">
        <v>16</v>
      </c>
      <c r="B53" s="211">
        <f>SUM(B54:B58)</f>
        <v>8071699.58</v>
      </c>
      <c r="C53" s="196">
        <f aca="true" t="shared" si="19" ref="C53:S53">SUM(C54:C58)</f>
        <v>0</v>
      </c>
      <c r="D53" s="197">
        <f t="shared" si="19"/>
        <v>8071699.58</v>
      </c>
      <c r="E53" s="198">
        <f t="shared" si="19"/>
        <v>0</v>
      </c>
      <c r="F53" s="196">
        <f t="shared" si="19"/>
        <v>0</v>
      </c>
      <c r="G53" s="197">
        <f t="shared" si="19"/>
        <v>0</v>
      </c>
      <c r="H53" s="198">
        <f t="shared" si="19"/>
        <v>1030800</v>
      </c>
      <c r="I53" s="196">
        <f t="shared" si="19"/>
        <v>0</v>
      </c>
      <c r="J53" s="197">
        <f t="shared" si="19"/>
        <v>1030800</v>
      </c>
      <c r="K53" s="198">
        <f t="shared" si="19"/>
        <v>0</v>
      </c>
      <c r="L53" s="196">
        <f t="shared" si="19"/>
        <v>0</v>
      </c>
      <c r="M53" s="197">
        <f t="shared" si="19"/>
        <v>0</v>
      </c>
      <c r="N53" s="198">
        <f t="shared" si="19"/>
        <v>4109700</v>
      </c>
      <c r="O53" s="196">
        <f t="shared" si="19"/>
        <v>0</v>
      </c>
      <c r="P53" s="197">
        <f t="shared" si="19"/>
        <v>4109700</v>
      </c>
      <c r="Q53" s="198">
        <f t="shared" si="19"/>
        <v>13212199.58</v>
      </c>
      <c r="R53" s="196">
        <f t="shared" si="19"/>
        <v>0</v>
      </c>
      <c r="S53" s="197">
        <f t="shared" si="19"/>
        <v>13212199.58</v>
      </c>
      <c r="T53" s="199">
        <f t="shared" si="2"/>
        <v>0</v>
      </c>
      <c r="U53" s="199"/>
      <c r="V53" s="199"/>
    </row>
    <row r="54" spans="1:22" ht="16.5">
      <c r="A54" s="152" t="s">
        <v>115</v>
      </c>
      <c r="B54" s="200"/>
      <c r="C54" s="201"/>
      <c r="D54" s="202"/>
      <c r="E54" s="203"/>
      <c r="F54" s="201"/>
      <c r="G54" s="202"/>
      <c r="H54" s="203"/>
      <c r="I54" s="201"/>
      <c r="J54" s="202"/>
      <c r="K54" s="203"/>
      <c r="L54" s="201"/>
      <c r="M54" s="202"/>
      <c r="N54" s="203">
        <v>829200</v>
      </c>
      <c r="O54" s="201"/>
      <c r="P54" s="202">
        <f>N54-O54</f>
        <v>829200</v>
      </c>
      <c r="Q54" s="203">
        <f aca="true" t="shared" si="20" ref="Q54:S58">B54+H54+K54+N54</f>
        <v>829200</v>
      </c>
      <c r="R54" s="201">
        <f t="shared" si="20"/>
        <v>0</v>
      </c>
      <c r="S54" s="202">
        <f t="shared" si="20"/>
        <v>829200</v>
      </c>
      <c r="T54" s="204">
        <f t="shared" si="2"/>
        <v>0</v>
      </c>
      <c r="U54" s="204"/>
      <c r="V54" s="204"/>
    </row>
    <row r="55" spans="1:22" ht="16.5">
      <c r="A55" s="152" t="s">
        <v>109</v>
      </c>
      <c r="B55" s="200"/>
      <c r="C55" s="201"/>
      <c r="D55" s="202"/>
      <c r="E55" s="203"/>
      <c r="F55" s="201"/>
      <c r="G55" s="202"/>
      <c r="H55" s="203"/>
      <c r="I55" s="201"/>
      <c r="J55" s="202"/>
      <c r="K55" s="203"/>
      <c r="L55" s="201"/>
      <c r="M55" s="202"/>
      <c r="N55" s="203">
        <v>140000</v>
      </c>
      <c r="O55" s="201"/>
      <c r="P55" s="202">
        <f>N55-O55</f>
        <v>140000</v>
      </c>
      <c r="Q55" s="203">
        <f t="shared" si="20"/>
        <v>140000</v>
      </c>
      <c r="R55" s="201">
        <f t="shared" si="20"/>
        <v>0</v>
      </c>
      <c r="S55" s="202">
        <f t="shared" si="20"/>
        <v>140000</v>
      </c>
      <c r="T55" s="204">
        <f t="shared" si="2"/>
        <v>0</v>
      </c>
      <c r="U55" s="204"/>
      <c r="V55" s="204"/>
    </row>
    <row r="56" spans="1:22" ht="16.5">
      <c r="A56" s="152" t="s">
        <v>114</v>
      </c>
      <c r="B56" s="200"/>
      <c r="C56" s="201"/>
      <c r="D56" s="202"/>
      <c r="E56" s="203"/>
      <c r="F56" s="201"/>
      <c r="G56" s="202"/>
      <c r="H56" s="203"/>
      <c r="I56" s="201"/>
      <c r="J56" s="202"/>
      <c r="K56" s="203"/>
      <c r="L56" s="201"/>
      <c r="M56" s="202"/>
      <c r="N56" s="203">
        <v>1784200</v>
      </c>
      <c r="O56" s="201"/>
      <c r="P56" s="202">
        <f>N56-O56</f>
        <v>1784200</v>
      </c>
      <c r="Q56" s="203">
        <f t="shared" si="20"/>
        <v>1784200</v>
      </c>
      <c r="R56" s="201">
        <f t="shared" si="20"/>
        <v>0</v>
      </c>
      <c r="S56" s="202">
        <f t="shared" si="20"/>
        <v>1784200</v>
      </c>
      <c r="T56" s="204">
        <f t="shared" si="2"/>
        <v>0</v>
      </c>
      <c r="U56" s="204"/>
      <c r="V56" s="204"/>
    </row>
    <row r="57" spans="1:22" ht="16.5">
      <c r="A57" s="152" t="s">
        <v>110</v>
      </c>
      <c r="B57" s="200"/>
      <c r="C57" s="201"/>
      <c r="D57" s="202"/>
      <c r="E57" s="203"/>
      <c r="F57" s="201"/>
      <c r="G57" s="202"/>
      <c r="H57" s="203"/>
      <c r="I57" s="201"/>
      <c r="J57" s="202"/>
      <c r="K57" s="203"/>
      <c r="L57" s="201"/>
      <c r="M57" s="202"/>
      <c r="N57" s="203">
        <v>1356300</v>
      </c>
      <c r="O57" s="201"/>
      <c r="P57" s="202">
        <f>N57-O57</f>
        <v>1356300</v>
      </c>
      <c r="Q57" s="203">
        <f t="shared" si="20"/>
        <v>1356300</v>
      </c>
      <c r="R57" s="201">
        <f t="shared" si="20"/>
        <v>0</v>
      </c>
      <c r="S57" s="202">
        <f t="shared" si="20"/>
        <v>1356300</v>
      </c>
      <c r="T57" s="204">
        <f t="shared" si="2"/>
        <v>0</v>
      </c>
      <c r="U57" s="204"/>
      <c r="V57" s="204"/>
    </row>
    <row r="58" spans="1:22" ht="33">
      <c r="A58" s="155" t="s">
        <v>13</v>
      </c>
      <c r="B58" s="206">
        <v>8071699.58</v>
      </c>
      <c r="C58" s="207"/>
      <c r="D58" s="208">
        <f>B58-C58</f>
        <v>8071699.58</v>
      </c>
      <c r="E58" s="209"/>
      <c r="F58" s="207"/>
      <c r="G58" s="208"/>
      <c r="H58" s="209">
        <v>1030800</v>
      </c>
      <c r="I58" s="207"/>
      <c r="J58" s="208">
        <f>H58-I58</f>
        <v>1030800</v>
      </c>
      <c r="K58" s="209"/>
      <c r="L58" s="207"/>
      <c r="M58" s="208"/>
      <c r="N58" s="209"/>
      <c r="O58" s="201"/>
      <c r="P58" s="208"/>
      <c r="Q58" s="209">
        <f t="shared" si="20"/>
        <v>9102499.58</v>
      </c>
      <c r="R58" s="207">
        <f t="shared" si="20"/>
        <v>0</v>
      </c>
      <c r="S58" s="208">
        <f t="shared" si="20"/>
        <v>9102499.58</v>
      </c>
      <c r="T58" s="210">
        <f t="shared" si="2"/>
        <v>0</v>
      </c>
      <c r="U58" s="210"/>
      <c r="V58" s="210"/>
    </row>
    <row r="59" spans="1:22" ht="18.75">
      <c r="A59" s="160" t="s">
        <v>56</v>
      </c>
      <c r="B59" s="211">
        <f>SUM(B60:B62)</f>
        <v>926490</v>
      </c>
      <c r="C59" s="221">
        <f aca="true" t="shared" si="21" ref="C59:S59">SUM(C60:C62)</f>
        <v>0</v>
      </c>
      <c r="D59" s="222">
        <f t="shared" si="21"/>
        <v>926490</v>
      </c>
      <c r="E59" s="223">
        <f t="shared" si="21"/>
        <v>0</v>
      </c>
      <c r="F59" s="221">
        <f t="shared" si="21"/>
        <v>0</v>
      </c>
      <c r="G59" s="222">
        <f t="shared" si="21"/>
        <v>0</v>
      </c>
      <c r="H59" s="223">
        <f t="shared" si="21"/>
        <v>899640</v>
      </c>
      <c r="I59" s="221">
        <f t="shared" si="21"/>
        <v>0</v>
      </c>
      <c r="J59" s="222">
        <f t="shared" si="21"/>
        <v>899640</v>
      </c>
      <c r="K59" s="223">
        <f t="shared" si="21"/>
        <v>0</v>
      </c>
      <c r="L59" s="221">
        <f t="shared" si="21"/>
        <v>0</v>
      </c>
      <c r="M59" s="222">
        <f t="shared" si="21"/>
        <v>0</v>
      </c>
      <c r="N59" s="225">
        <f t="shared" si="21"/>
        <v>943600</v>
      </c>
      <c r="O59" s="196">
        <f t="shared" si="21"/>
        <v>0</v>
      </c>
      <c r="P59" s="197">
        <f t="shared" si="21"/>
        <v>943600</v>
      </c>
      <c r="Q59" s="198">
        <f t="shared" si="21"/>
        <v>2769730</v>
      </c>
      <c r="R59" s="196">
        <f t="shared" si="21"/>
        <v>0</v>
      </c>
      <c r="S59" s="197">
        <f t="shared" si="21"/>
        <v>2769730</v>
      </c>
      <c r="T59" s="199">
        <f t="shared" si="2"/>
        <v>0</v>
      </c>
      <c r="U59" s="199"/>
      <c r="V59" s="199"/>
    </row>
    <row r="60" spans="1:22" ht="16.5">
      <c r="A60" s="152" t="s">
        <v>115</v>
      </c>
      <c r="B60" s="200"/>
      <c r="C60" s="201"/>
      <c r="D60" s="202"/>
      <c r="E60" s="203"/>
      <c r="F60" s="201"/>
      <c r="G60" s="202"/>
      <c r="H60" s="203"/>
      <c r="I60" s="201"/>
      <c r="J60" s="202"/>
      <c r="K60" s="203"/>
      <c r="L60" s="201"/>
      <c r="M60" s="202"/>
      <c r="N60" s="226">
        <v>644600</v>
      </c>
      <c r="O60" s="201"/>
      <c r="P60" s="202">
        <f>N60-O60</f>
        <v>644600</v>
      </c>
      <c r="Q60" s="203">
        <f aca="true" t="shared" si="22" ref="Q60:R62">B60+H60+K60+N60</f>
        <v>644600</v>
      </c>
      <c r="R60" s="201">
        <f t="shared" si="22"/>
        <v>0</v>
      </c>
      <c r="S60" s="202">
        <f>Q60-R60</f>
        <v>644600</v>
      </c>
      <c r="T60" s="204">
        <f t="shared" si="2"/>
        <v>0</v>
      </c>
      <c r="U60" s="204"/>
      <c r="V60" s="204"/>
    </row>
    <row r="61" spans="1:22" ht="16.5">
      <c r="A61" s="152" t="s">
        <v>109</v>
      </c>
      <c r="B61" s="200"/>
      <c r="C61" s="201"/>
      <c r="D61" s="202"/>
      <c r="E61" s="203"/>
      <c r="F61" s="201"/>
      <c r="G61" s="202"/>
      <c r="H61" s="203"/>
      <c r="I61" s="201"/>
      <c r="J61" s="202"/>
      <c r="K61" s="203"/>
      <c r="L61" s="201"/>
      <c r="M61" s="202"/>
      <c r="N61" s="226">
        <f>149000+150000</f>
        <v>299000</v>
      </c>
      <c r="O61" s="201"/>
      <c r="P61" s="202">
        <f>N61-O61</f>
        <v>299000</v>
      </c>
      <c r="Q61" s="203">
        <f t="shared" si="22"/>
        <v>299000</v>
      </c>
      <c r="R61" s="201">
        <f t="shared" si="22"/>
        <v>0</v>
      </c>
      <c r="S61" s="202">
        <f>Q61-R61</f>
        <v>299000</v>
      </c>
      <c r="T61" s="204">
        <f t="shared" si="2"/>
        <v>0</v>
      </c>
      <c r="U61" s="204"/>
      <c r="V61" s="204"/>
    </row>
    <row r="62" spans="1:22" ht="33">
      <c r="A62" s="155" t="s">
        <v>13</v>
      </c>
      <c r="B62" s="206">
        <v>926490</v>
      </c>
      <c r="C62" s="207"/>
      <c r="D62" s="208">
        <f>B62-C62</f>
        <v>926490</v>
      </c>
      <c r="E62" s="209"/>
      <c r="F62" s="207"/>
      <c r="G62" s="208"/>
      <c r="H62" s="209">
        <v>899640</v>
      </c>
      <c r="I62" s="207"/>
      <c r="J62" s="208">
        <f>H62-I62</f>
        <v>899640</v>
      </c>
      <c r="K62" s="209"/>
      <c r="L62" s="207"/>
      <c r="M62" s="208"/>
      <c r="N62" s="227"/>
      <c r="O62" s="207"/>
      <c r="P62" s="208"/>
      <c r="Q62" s="209">
        <f t="shared" si="22"/>
        <v>1826130</v>
      </c>
      <c r="R62" s="207">
        <f t="shared" si="22"/>
        <v>0</v>
      </c>
      <c r="S62" s="208">
        <f>Q62-R62</f>
        <v>1826130</v>
      </c>
      <c r="T62" s="210">
        <f t="shared" si="2"/>
        <v>0</v>
      </c>
      <c r="U62" s="210"/>
      <c r="V62" s="210"/>
    </row>
    <row r="63" spans="1:22" ht="18.75">
      <c r="A63" s="160" t="s">
        <v>11</v>
      </c>
      <c r="B63" s="228">
        <f>SUM(B64:B66)</f>
        <v>2087899.64</v>
      </c>
      <c r="C63" s="196">
        <f aca="true" t="shared" si="23" ref="C63:S63">SUM(C64:C66)</f>
        <v>0</v>
      </c>
      <c r="D63" s="197">
        <f t="shared" si="23"/>
        <v>2087899.64</v>
      </c>
      <c r="E63" s="198">
        <f t="shared" si="23"/>
        <v>0</v>
      </c>
      <c r="F63" s="196">
        <f t="shared" si="23"/>
        <v>0</v>
      </c>
      <c r="G63" s="197">
        <f t="shared" si="23"/>
        <v>0</v>
      </c>
      <c r="H63" s="198">
        <f t="shared" si="23"/>
        <v>1804638.71</v>
      </c>
      <c r="I63" s="196">
        <f t="shared" si="23"/>
        <v>0</v>
      </c>
      <c r="J63" s="197">
        <f t="shared" si="23"/>
        <v>1804638.71</v>
      </c>
      <c r="K63" s="198">
        <f t="shared" si="23"/>
        <v>0</v>
      </c>
      <c r="L63" s="196">
        <f t="shared" si="23"/>
        <v>0</v>
      </c>
      <c r="M63" s="197">
        <f t="shared" si="23"/>
        <v>0</v>
      </c>
      <c r="N63" s="198">
        <f t="shared" si="23"/>
        <v>2905300</v>
      </c>
      <c r="O63" s="196">
        <f t="shared" si="23"/>
        <v>0</v>
      </c>
      <c r="P63" s="197">
        <f t="shared" si="23"/>
        <v>2905300</v>
      </c>
      <c r="Q63" s="198">
        <f t="shared" si="23"/>
        <v>6797838.35</v>
      </c>
      <c r="R63" s="196">
        <f t="shared" si="23"/>
        <v>0</v>
      </c>
      <c r="S63" s="197">
        <f t="shared" si="23"/>
        <v>6797838.35</v>
      </c>
      <c r="T63" s="199">
        <f t="shared" si="2"/>
        <v>0</v>
      </c>
      <c r="U63" s="199"/>
      <c r="V63" s="199"/>
    </row>
    <row r="64" spans="1:22" ht="16.5">
      <c r="A64" s="152" t="s">
        <v>115</v>
      </c>
      <c r="B64" s="200"/>
      <c r="C64" s="201"/>
      <c r="D64" s="202">
        <f>B64-C64</f>
        <v>0</v>
      </c>
      <c r="E64" s="203"/>
      <c r="F64" s="201"/>
      <c r="G64" s="202"/>
      <c r="H64" s="203"/>
      <c r="I64" s="201"/>
      <c r="J64" s="202">
        <f>H64-I64</f>
        <v>0</v>
      </c>
      <c r="K64" s="203"/>
      <c r="L64" s="201"/>
      <c r="M64" s="202">
        <f>K64-L64</f>
        <v>0</v>
      </c>
      <c r="N64" s="203">
        <v>1114300</v>
      </c>
      <c r="O64" s="201"/>
      <c r="P64" s="202">
        <f>N64-O64</f>
        <v>1114300</v>
      </c>
      <c r="Q64" s="203">
        <f aca="true" t="shared" si="24" ref="Q64:R66">B64+H64+K64+N64</f>
        <v>1114300</v>
      </c>
      <c r="R64" s="201">
        <f t="shared" si="24"/>
        <v>0</v>
      </c>
      <c r="S64" s="202">
        <f>Q64-R64</f>
        <v>1114300</v>
      </c>
      <c r="T64" s="204">
        <f t="shared" si="2"/>
        <v>0</v>
      </c>
      <c r="U64" s="204"/>
      <c r="V64" s="204"/>
    </row>
    <row r="65" spans="1:22" ht="16.5">
      <c r="A65" s="152" t="s">
        <v>109</v>
      </c>
      <c r="B65" s="200"/>
      <c r="C65" s="201"/>
      <c r="D65" s="202">
        <f>B65-C65</f>
        <v>0</v>
      </c>
      <c r="E65" s="203"/>
      <c r="F65" s="201"/>
      <c r="G65" s="202"/>
      <c r="H65" s="203"/>
      <c r="I65" s="201"/>
      <c r="J65" s="202">
        <f>H65-I65</f>
        <v>0</v>
      </c>
      <c r="K65" s="203"/>
      <c r="L65" s="201"/>
      <c r="M65" s="202">
        <f>K65-L65</f>
        <v>0</v>
      </c>
      <c r="N65" s="203">
        <v>1791000</v>
      </c>
      <c r="O65" s="201"/>
      <c r="P65" s="202">
        <f>N65-O65</f>
        <v>1791000</v>
      </c>
      <c r="Q65" s="203">
        <f t="shared" si="24"/>
        <v>1791000</v>
      </c>
      <c r="R65" s="201">
        <f t="shared" si="24"/>
        <v>0</v>
      </c>
      <c r="S65" s="202">
        <f>Q65-R65</f>
        <v>1791000</v>
      </c>
      <c r="T65" s="204">
        <f t="shared" si="2"/>
        <v>0</v>
      </c>
      <c r="U65" s="204"/>
      <c r="V65" s="204"/>
    </row>
    <row r="66" spans="1:22" ht="16.5">
      <c r="A66" s="155" t="s">
        <v>23</v>
      </c>
      <c r="B66" s="206">
        <v>2087899.64</v>
      </c>
      <c r="C66" s="207"/>
      <c r="D66" s="208">
        <f>B66-C66</f>
        <v>2087899.64</v>
      </c>
      <c r="E66" s="209"/>
      <c r="F66" s="207"/>
      <c r="G66" s="208"/>
      <c r="H66" s="237">
        <v>1804638.71</v>
      </c>
      <c r="I66" s="238"/>
      <c r="J66" s="239">
        <f>H66-I66</f>
        <v>1804638.71</v>
      </c>
      <c r="K66" s="209"/>
      <c r="L66" s="207"/>
      <c r="M66" s="208">
        <f>K66-L66</f>
        <v>0</v>
      </c>
      <c r="N66" s="209"/>
      <c r="O66" s="207"/>
      <c r="P66" s="208">
        <f>N66-O66</f>
        <v>0</v>
      </c>
      <c r="Q66" s="209">
        <f t="shared" si="24"/>
        <v>3892538.3499999996</v>
      </c>
      <c r="R66" s="207">
        <f t="shared" si="24"/>
        <v>0</v>
      </c>
      <c r="S66" s="208">
        <f>Q66-R66</f>
        <v>3892538.3499999996</v>
      </c>
      <c r="T66" s="210">
        <f t="shared" si="2"/>
        <v>0</v>
      </c>
      <c r="U66" s="210"/>
      <c r="V66" s="210"/>
    </row>
    <row r="67" spans="1:22" ht="37.5" customHeight="1">
      <c r="A67" s="160" t="s">
        <v>88</v>
      </c>
      <c r="B67" s="230">
        <f>SUM(B68:B69)</f>
        <v>517499</v>
      </c>
      <c r="C67" s="196">
        <f aca="true" t="shared" si="25" ref="C67:S67">SUM(C68:C69)</f>
        <v>0</v>
      </c>
      <c r="D67" s="197">
        <f t="shared" si="25"/>
        <v>517499</v>
      </c>
      <c r="E67" s="198">
        <f t="shared" si="25"/>
        <v>0</v>
      </c>
      <c r="F67" s="196">
        <f t="shared" si="25"/>
        <v>0</v>
      </c>
      <c r="G67" s="197">
        <f t="shared" si="25"/>
        <v>0</v>
      </c>
      <c r="H67" s="198">
        <f t="shared" si="25"/>
        <v>0</v>
      </c>
      <c r="I67" s="196">
        <f t="shared" si="25"/>
        <v>0</v>
      </c>
      <c r="J67" s="197">
        <f t="shared" si="25"/>
        <v>0</v>
      </c>
      <c r="K67" s="198">
        <f t="shared" si="25"/>
        <v>7000000</v>
      </c>
      <c r="L67" s="196">
        <f t="shared" si="25"/>
        <v>0</v>
      </c>
      <c r="M67" s="197">
        <f t="shared" si="25"/>
        <v>7000000</v>
      </c>
      <c r="N67" s="198">
        <f t="shared" si="25"/>
        <v>0</v>
      </c>
      <c r="O67" s="196">
        <f t="shared" si="25"/>
        <v>0</v>
      </c>
      <c r="P67" s="197">
        <f t="shared" si="25"/>
        <v>0</v>
      </c>
      <c r="Q67" s="198">
        <f>B67+H67+K67+N67</f>
        <v>7517499</v>
      </c>
      <c r="R67" s="196">
        <f t="shared" si="25"/>
        <v>0</v>
      </c>
      <c r="S67" s="197">
        <f t="shared" si="25"/>
        <v>7517499</v>
      </c>
      <c r="T67" s="199">
        <f t="shared" si="2"/>
        <v>0</v>
      </c>
      <c r="U67" s="199"/>
      <c r="V67" s="199"/>
    </row>
    <row r="68" spans="1:22" ht="33">
      <c r="A68" s="152" t="s">
        <v>13</v>
      </c>
      <c r="B68" s="200">
        <v>400199</v>
      </c>
      <c r="C68" s="201"/>
      <c r="D68" s="202">
        <f>B68-C68</f>
        <v>400199</v>
      </c>
      <c r="E68" s="203"/>
      <c r="F68" s="201"/>
      <c r="G68" s="202"/>
      <c r="H68" s="203"/>
      <c r="I68" s="201"/>
      <c r="J68" s="202">
        <f>H68-I68</f>
        <v>0</v>
      </c>
      <c r="K68" s="203">
        <v>7000000</v>
      </c>
      <c r="L68" s="201"/>
      <c r="M68" s="202">
        <f>K68-L68</f>
        <v>7000000</v>
      </c>
      <c r="N68" s="203"/>
      <c r="O68" s="201"/>
      <c r="P68" s="202">
        <f>N68-O68</f>
        <v>0</v>
      </c>
      <c r="Q68" s="226">
        <f>B68+H68+K68+N68</f>
        <v>7400199</v>
      </c>
      <c r="R68" s="201">
        <f>C68+I68+L68+O68</f>
        <v>0</v>
      </c>
      <c r="S68" s="231">
        <f>Q68-R68</f>
        <v>7400199</v>
      </c>
      <c r="T68" s="204">
        <f t="shared" si="2"/>
        <v>0</v>
      </c>
      <c r="U68" s="204"/>
      <c r="V68" s="204"/>
    </row>
    <row r="69" spans="1:22" ht="16.5">
      <c r="A69" s="155" t="s">
        <v>23</v>
      </c>
      <c r="B69" s="206">
        <f>117300</f>
        <v>117300</v>
      </c>
      <c r="C69" s="207"/>
      <c r="D69" s="202">
        <f>B69-C69</f>
        <v>117300</v>
      </c>
      <c r="E69" s="203"/>
      <c r="F69" s="201"/>
      <c r="G69" s="202"/>
      <c r="H69" s="209"/>
      <c r="I69" s="207"/>
      <c r="J69" s="208">
        <f>H69-I69</f>
        <v>0</v>
      </c>
      <c r="K69" s="209"/>
      <c r="L69" s="207"/>
      <c r="M69" s="208">
        <f>K69-L69</f>
        <v>0</v>
      </c>
      <c r="N69" s="209"/>
      <c r="O69" s="207"/>
      <c r="P69" s="208">
        <f>N69-O69</f>
        <v>0</v>
      </c>
      <c r="Q69" s="209">
        <f>B69+H69+K69+N69</f>
        <v>117300</v>
      </c>
      <c r="R69" s="207">
        <f>C69+I69+L69+O69</f>
        <v>0</v>
      </c>
      <c r="S69" s="208">
        <f>Q69-R69</f>
        <v>117300</v>
      </c>
      <c r="T69" s="210">
        <f aca="true" t="shared" si="26" ref="T69:T86">R69*100/Q69</f>
        <v>0</v>
      </c>
      <c r="U69" s="210"/>
      <c r="V69" s="210"/>
    </row>
    <row r="70" spans="1:22" ht="18.75">
      <c r="A70" s="160" t="s">
        <v>89</v>
      </c>
      <c r="B70" s="211">
        <f>SUM(B71:B75)</f>
        <v>4361041.58</v>
      </c>
      <c r="C70" s="196">
        <f aca="true" t="shared" si="27" ref="C70:S70">SUM(C71:C75)</f>
        <v>0</v>
      </c>
      <c r="D70" s="197">
        <f t="shared" si="27"/>
        <v>4361041.58</v>
      </c>
      <c r="E70" s="198">
        <f t="shared" si="27"/>
        <v>0</v>
      </c>
      <c r="F70" s="196">
        <f t="shared" si="27"/>
        <v>0</v>
      </c>
      <c r="G70" s="197">
        <f t="shared" si="27"/>
        <v>0</v>
      </c>
      <c r="H70" s="198">
        <f t="shared" si="27"/>
        <v>0</v>
      </c>
      <c r="I70" s="196">
        <f t="shared" si="27"/>
        <v>0</v>
      </c>
      <c r="J70" s="197">
        <f t="shared" si="27"/>
        <v>0</v>
      </c>
      <c r="K70" s="198">
        <f t="shared" si="27"/>
        <v>0</v>
      </c>
      <c r="L70" s="196">
        <f t="shared" si="27"/>
        <v>0</v>
      </c>
      <c r="M70" s="197">
        <f t="shared" si="27"/>
        <v>0</v>
      </c>
      <c r="N70" s="198">
        <f t="shared" si="27"/>
        <v>353000</v>
      </c>
      <c r="O70" s="196">
        <f t="shared" si="27"/>
        <v>0</v>
      </c>
      <c r="P70" s="197">
        <f t="shared" si="27"/>
        <v>353000</v>
      </c>
      <c r="Q70" s="198">
        <f t="shared" si="27"/>
        <v>4714041.58</v>
      </c>
      <c r="R70" s="196">
        <f t="shared" si="27"/>
        <v>0</v>
      </c>
      <c r="S70" s="197">
        <f t="shared" si="27"/>
        <v>4714041.58</v>
      </c>
      <c r="T70" s="199">
        <f t="shared" si="26"/>
        <v>0</v>
      </c>
      <c r="U70" s="199"/>
      <c r="V70" s="199"/>
    </row>
    <row r="71" spans="1:22" ht="20.25" customHeight="1">
      <c r="A71" s="152" t="s">
        <v>115</v>
      </c>
      <c r="B71" s="200"/>
      <c r="C71" s="201"/>
      <c r="D71" s="202"/>
      <c r="E71" s="203"/>
      <c r="F71" s="201"/>
      <c r="G71" s="202"/>
      <c r="H71" s="203"/>
      <c r="I71" s="201"/>
      <c r="J71" s="202"/>
      <c r="K71" s="203"/>
      <c r="L71" s="201"/>
      <c r="M71" s="202"/>
      <c r="N71" s="203">
        <v>300000</v>
      </c>
      <c r="O71" s="201"/>
      <c r="P71" s="202">
        <f>N71-O71</f>
        <v>300000</v>
      </c>
      <c r="Q71" s="203">
        <f aca="true" t="shared" si="28" ref="Q71:R75">B71+H71+K71+N71</f>
        <v>300000</v>
      </c>
      <c r="R71" s="201">
        <f t="shared" si="28"/>
        <v>0</v>
      </c>
      <c r="S71" s="202">
        <f>Q71-R71</f>
        <v>300000</v>
      </c>
      <c r="T71" s="204">
        <f t="shared" si="26"/>
        <v>0</v>
      </c>
      <c r="U71" s="204"/>
      <c r="V71" s="204"/>
    </row>
    <row r="72" spans="1:22" ht="16.5">
      <c r="A72" s="152" t="s">
        <v>109</v>
      </c>
      <c r="B72" s="200"/>
      <c r="C72" s="201"/>
      <c r="D72" s="202"/>
      <c r="E72" s="203"/>
      <c r="F72" s="201"/>
      <c r="G72" s="202"/>
      <c r="H72" s="203"/>
      <c r="I72" s="201"/>
      <c r="J72" s="202"/>
      <c r="K72" s="203"/>
      <c r="L72" s="201"/>
      <c r="M72" s="202"/>
      <c r="N72" s="203">
        <v>53000</v>
      </c>
      <c r="O72" s="201"/>
      <c r="P72" s="202">
        <f>N72-O72</f>
        <v>53000</v>
      </c>
      <c r="Q72" s="203">
        <f t="shared" si="28"/>
        <v>53000</v>
      </c>
      <c r="R72" s="201">
        <f t="shared" si="28"/>
        <v>0</v>
      </c>
      <c r="S72" s="202">
        <f>Q72-R72</f>
        <v>53000</v>
      </c>
      <c r="T72" s="204">
        <f t="shared" si="26"/>
        <v>0</v>
      </c>
      <c r="U72" s="204"/>
      <c r="V72" s="204"/>
    </row>
    <row r="73" spans="1:22" ht="33">
      <c r="A73" s="152" t="s">
        <v>13</v>
      </c>
      <c r="B73" s="200">
        <v>2757099.98</v>
      </c>
      <c r="C73" s="201"/>
      <c r="D73" s="202">
        <f>B73-C73</f>
        <v>2757099.98</v>
      </c>
      <c r="E73" s="203"/>
      <c r="F73" s="201"/>
      <c r="G73" s="202"/>
      <c r="H73" s="203"/>
      <c r="I73" s="201"/>
      <c r="J73" s="202"/>
      <c r="K73" s="203"/>
      <c r="L73" s="201"/>
      <c r="M73" s="202"/>
      <c r="N73" s="203"/>
      <c r="O73" s="201"/>
      <c r="P73" s="202"/>
      <c r="Q73" s="203">
        <f t="shared" si="28"/>
        <v>2757099.98</v>
      </c>
      <c r="R73" s="201">
        <f t="shared" si="28"/>
        <v>0</v>
      </c>
      <c r="S73" s="202">
        <f>Q73-R73</f>
        <v>2757099.98</v>
      </c>
      <c r="T73" s="204">
        <f t="shared" si="26"/>
        <v>0</v>
      </c>
      <c r="U73" s="204"/>
      <c r="V73" s="204"/>
    </row>
    <row r="74" spans="1:22" ht="33">
      <c r="A74" s="152" t="s">
        <v>5</v>
      </c>
      <c r="B74" s="200">
        <v>859043.55</v>
      </c>
      <c r="C74" s="201"/>
      <c r="D74" s="202">
        <f>B74-C74</f>
        <v>859043.55</v>
      </c>
      <c r="E74" s="203"/>
      <c r="F74" s="201"/>
      <c r="G74" s="202"/>
      <c r="H74" s="203"/>
      <c r="I74" s="201"/>
      <c r="J74" s="202"/>
      <c r="K74" s="203"/>
      <c r="L74" s="201"/>
      <c r="M74" s="202"/>
      <c r="N74" s="203"/>
      <c r="O74" s="201"/>
      <c r="P74" s="202"/>
      <c r="Q74" s="203">
        <f t="shared" si="28"/>
        <v>859043.55</v>
      </c>
      <c r="R74" s="201">
        <f t="shared" si="28"/>
        <v>0</v>
      </c>
      <c r="S74" s="202">
        <f>Q74-R74</f>
        <v>859043.55</v>
      </c>
      <c r="T74" s="204">
        <f t="shared" si="26"/>
        <v>0</v>
      </c>
      <c r="U74" s="204"/>
      <c r="V74" s="204"/>
    </row>
    <row r="75" spans="1:22" ht="16.5">
      <c r="A75" s="155" t="s">
        <v>23</v>
      </c>
      <c r="B75" s="206">
        <v>744898.05</v>
      </c>
      <c r="C75" s="207"/>
      <c r="D75" s="202">
        <f>B75-C75</f>
        <v>744898.05</v>
      </c>
      <c r="E75" s="203"/>
      <c r="F75" s="201"/>
      <c r="G75" s="202"/>
      <c r="H75" s="209"/>
      <c r="I75" s="207"/>
      <c r="J75" s="208"/>
      <c r="K75" s="209"/>
      <c r="L75" s="207"/>
      <c r="M75" s="208"/>
      <c r="N75" s="209"/>
      <c r="O75" s="207"/>
      <c r="P75" s="208"/>
      <c r="Q75" s="209">
        <f t="shared" si="28"/>
        <v>744898.05</v>
      </c>
      <c r="R75" s="207">
        <f t="shared" si="28"/>
        <v>0</v>
      </c>
      <c r="S75" s="208">
        <f>Q75-R75</f>
        <v>744898.05</v>
      </c>
      <c r="T75" s="210">
        <f t="shared" si="26"/>
        <v>0</v>
      </c>
      <c r="U75" s="210"/>
      <c r="V75" s="210"/>
    </row>
    <row r="76" spans="1:22" ht="18.75">
      <c r="A76" s="160" t="s">
        <v>7</v>
      </c>
      <c r="B76" s="211">
        <f>SUM(B77:B83)</f>
        <v>33380697.230000004</v>
      </c>
      <c r="C76" s="196">
        <f aca="true" t="shared" si="29" ref="C76:S76">SUM(C77:C83)</f>
        <v>0</v>
      </c>
      <c r="D76" s="197">
        <f t="shared" si="29"/>
        <v>33380697.230000004</v>
      </c>
      <c r="E76" s="198">
        <f t="shared" si="29"/>
        <v>228144388.98000002</v>
      </c>
      <c r="F76" s="196">
        <f t="shared" si="29"/>
        <v>0</v>
      </c>
      <c r="G76" s="197">
        <f t="shared" si="29"/>
        <v>228144388.98000002</v>
      </c>
      <c r="H76" s="198">
        <f t="shared" si="29"/>
        <v>402720</v>
      </c>
      <c r="I76" s="196">
        <f t="shared" si="29"/>
        <v>0</v>
      </c>
      <c r="J76" s="197">
        <f t="shared" si="29"/>
        <v>402720</v>
      </c>
      <c r="K76" s="198">
        <f t="shared" si="29"/>
        <v>58348900.769999996</v>
      </c>
      <c r="L76" s="196">
        <f t="shared" si="29"/>
        <v>0</v>
      </c>
      <c r="M76" s="197">
        <f t="shared" si="29"/>
        <v>58348900.769999996</v>
      </c>
      <c r="N76" s="198">
        <f t="shared" si="29"/>
        <v>214680900</v>
      </c>
      <c r="O76" s="196">
        <f t="shared" si="29"/>
        <v>0</v>
      </c>
      <c r="P76" s="197">
        <f t="shared" si="29"/>
        <v>214680900</v>
      </c>
      <c r="Q76" s="198">
        <f t="shared" si="29"/>
        <v>534957606.98</v>
      </c>
      <c r="R76" s="196">
        <f t="shared" si="29"/>
        <v>0</v>
      </c>
      <c r="S76" s="197">
        <f t="shared" si="29"/>
        <v>534957606.98</v>
      </c>
      <c r="T76" s="199">
        <f t="shared" si="26"/>
        <v>0</v>
      </c>
      <c r="U76" s="199"/>
      <c r="V76" s="199"/>
    </row>
    <row r="77" spans="1:22" ht="33">
      <c r="A77" s="152" t="s">
        <v>116</v>
      </c>
      <c r="B77" s="200"/>
      <c r="C77" s="201"/>
      <c r="D77" s="202"/>
      <c r="E77" s="203"/>
      <c r="F77" s="201"/>
      <c r="G77" s="202"/>
      <c r="H77" s="203"/>
      <c r="I77" s="201"/>
      <c r="J77" s="202"/>
      <c r="K77" s="203"/>
      <c r="L77" s="201"/>
      <c r="M77" s="202"/>
      <c r="N77" s="203">
        <v>6136200</v>
      </c>
      <c r="O77" s="201"/>
      <c r="P77" s="202">
        <f aca="true" t="shared" si="30" ref="P77:P83">N77-O77</f>
        <v>6136200</v>
      </c>
      <c r="Q77" s="203">
        <f>B77+H77+K77+N77+E77</f>
        <v>6136200</v>
      </c>
      <c r="R77" s="201">
        <f>C77+I77+L77+O77+F77</f>
        <v>0</v>
      </c>
      <c r="S77" s="202">
        <f>Q77-R77</f>
        <v>6136200</v>
      </c>
      <c r="T77" s="204">
        <f t="shared" si="26"/>
        <v>0</v>
      </c>
      <c r="U77" s="204"/>
      <c r="V77" s="204"/>
    </row>
    <row r="78" spans="1:22" ht="33">
      <c r="A78" s="152" t="s">
        <v>119</v>
      </c>
      <c r="B78" s="200"/>
      <c r="C78" s="201"/>
      <c r="D78" s="202"/>
      <c r="E78" s="203"/>
      <c r="F78" s="201"/>
      <c r="G78" s="202"/>
      <c r="H78" s="203"/>
      <c r="I78" s="201"/>
      <c r="J78" s="202"/>
      <c r="K78" s="203"/>
      <c r="L78" s="201"/>
      <c r="M78" s="202"/>
      <c r="N78" s="203">
        <v>3521000</v>
      </c>
      <c r="O78" s="201"/>
      <c r="P78" s="202">
        <f t="shared" si="30"/>
        <v>3521000</v>
      </c>
      <c r="Q78" s="205">
        <f aca="true" t="shared" si="31" ref="Q78:R83">B78+H78+K78+N78+E78</f>
        <v>3521000</v>
      </c>
      <c r="R78" s="201">
        <f t="shared" si="31"/>
        <v>0</v>
      </c>
      <c r="S78" s="202">
        <f aca="true" t="shared" si="32" ref="S78:S83">Q78-R78</f>
        <v>3521000</v>
      </c>
      <c r="T78" s="204">
        <f t="shared" si="26"/>
        <v>0</v>
      </c>
      <c r="U78" s="204"/>
      <c r="V78" s="204"/>
    </row>
    <row r="79" spans="1:22" ht="16.5">
      <c r="A79" s="152" t="s">
        <v>115</v>
      </c>
      <c r="B79" s="200"/>
      <c r="C79" s="201"/>
      <c r="D79" s="202"/>
      <c r="E79" s="203"/>
      <c r="F79" s="201"/>
      <c r="G79" s="202"/>
      <c r="H79" s="203"/>
      <c r="I79" s="201"/>
      <c r="J79" s="202"/>
      <c r="K79" s="203"/>
      <c r="L79" s="201"/>
      <c r="M79" s="202"/>
      <c r="N79" s="203">
        <v>1846100</v>
      </c>
      <c r="O79" s="201"/>
      <c r="P79" s="202">
        <f t="shared" si="30"/>
        <v>1846100</v>
      </c>
      <c r="Q79" s="205">
        <f t="shared" si="31"/>
        <v>1846100</v>
      </c>
      <c r="R79" s="201">
        <f t="shared" si="31"/>
        <v>0</v>
      </c>
      <c r="S79" s="202">
        <f t="shared" si="32"/>
        <v>1846100</v>
      </c>
      <c r="T79" s="204">
        <f t="shared" si="26"/>
        <v>0</v>
      </c>
      <c r="U79" s="204"/>
      <c r="V79" s="204"/>
    </row>
    <row r="80" spans="1:22" ht="16.5">
      <c r="A80" s="152" t="s">
        <v>109</v>
      </c>
      <c r="B80" s="200"/>
      <c r="C80" s="201"/>
      <c r="D80" s="202"/>
      <c r="E80" s="203"/>
      <c r="F80" s="201"/>
      <c r="G80" s="202"/>
      <c r="H80" s="203"/>
      <c r="I80" s="201"/>
      <c r="J80" s="202"/>
      <c r="K80" s="203"/>
      <c r="L80" s="201"/>
      <c r="M80" s="202"/>
      <c r="N80" s="203">
        <f>2106600-150000</f>
        <v>1956600</v>
      </c>
      <c r="O80" s="201"/>
      <c r="P80" s="202">
        <f t="shared" si="30"/>
        <v>1956600</v>
      </c>
      <c r="Q80" s="205">
        <f t="shared" si="31"/>
        <v>1956600</v>
      </c>
      <c r="R80" s="201">
        <f t="shared" si="31"/>
        <v>0</v>
      </c>
      <c r="S80" s="202">
        <f t="shared" si="32"/>
        <v>1956600</v>
      </c>
      <c r="T80" s="204">
        <f t="shared" si="26"/>
        <v>0</v>
      </c>
      <c r="U80" s="204"/>
      <c r="V80" s="204"/>
    </row>
    <row r="81" spans="1:22" ht="33">
      <c r="A81" s="152" t="s">
        <v>13</v>
      </c>
      <c r="B81" s="200">
        <f>13191300+375000+28700-549100-25188.56</f>
        <v>13020711.44</v>
      </c>
      <c r="C81" s="201"/>
      <c r="D81" s="202">
        <f>B81-C81</f>
        <v>13020711.44</v>
      </c>
      <c r="E81" s="203">
        <f>131195100+8046359.32+1158946.12</f>
        <v>140400405.44</v>
      </c>
      <c r="F81" s="201"/>
      <c r="G81" s="202">
        <f>E81-F81</f>
        <v>140400405.44</v>
      </c>
      <c r="H81" s="203">
        <v>162550</v>
      </c>
      <c r="I81" s="201"/>
      <c r="J81" s="202">
        <f>H81-I81</f>
        <v>162550</v>
      </c>
      <c r="K81" s="203">
        <f>96972500-375000-81068121.23</f>
        <v>15529378.769999996</v>
      </c>
      <c r="L81" s="201"/>
      <c r="M81" s="202">
        <f>K81-L81</f>
        <v>15529378.769999996</v>
      </c>
      <c r="N81" s="203">
        <v>92586000</v>
      </c>
      <c r="O81" s="201"/>
      <c r="P81" s="202">
        <f t="shared" si="30"/>
        <v>92586000</v>
      </c>
      <c r="Q81" s="203">
        <f t="shared" si="31"/>
        <v>261699045.64999998</v>
      </c>
      <c r="R81" s="201">
        <f t="shared" si="31"/>
        <v>0</v>
      </c>
      <c r="S81" s="202">
        <f t="shared" si="32"/>
        <v>261699045.64999998</v>
      </c>
      <c r="T81" s="204">
        <f t="shared" si="26"/>
        <v>0</v>
      </c>
      <c r="U81" s="204"/>
      <c r="V81" s="204"/>
    </row>
    <row r="82" spans="1:22" ht="33">
      <c r="A82" s="152" t="s">
        <v>5</v>
      </c>
      <c r="B82" s="200">
        <f>2879600+2793878+549100+2800300+58.05</f>
        <v>9022936.05</v>
      </c>
      <c r="C82" s="201"/>
      <c r="D82" s="202">
        <f>B82-C82</f>
        <v>9022936.05</v>
      </c>
      <c r="E82" s="203">
        <f>41604500+1258779.18+598720</f>
        <v>43461999.18</v>
      </c>
      <c r="F82" s="201"/>
      <c r="G82" s="202">
        <f>E82-F82</f>
        <v>43461999.18</v>
      </c>
      <c r="H82" s="203">
        <v>0</v>
      </c>
      <c r="I82" s="201"/>
      <c r="J82" s="202">
        <f>H82-I82</f>
        <v>0</v>
      </c>
      <c r="K82" s="203">
        <f>49697400-2793878-4084000</f>
        <v>42819522</v>
      </c>
      <c r="L82" s="201"/>
      <c r="M82" s="202">
        <f>K82-L82</f>
        <v>42819522</v>
      </c>
      <c r="N82" s="203">
        <v>42206900</v>
      </c>
      <c r="O82" s="201"/>
      <c r="P82" s="202">
        <f t="shared" si="30"/>
        <v>42206900</v>
      </c>
      <c r="Q82" s="205">
        <f t="shared" si="31"/>
        <v>137511357.23</v>
      </c>
      <c r="R82" s="201">
        <f t="shared" si="31"/>
        <v>0</v>
      </c>
      <c r="S82" s="202">
        <f t="shared" si="32"/>
        <v>137511357.23</v>
      </c>
      <c r="T82" s="204">
        <f t="shared" si="26"/>
        <v>0</v>
      </c>
      <c r="U82" s="204"/>
      <c r="V82" s="204"/>
    </row>
    <row r="83" spans="1:22" ht="16.5">
      <c r="A83" s="155" t="s">
        <v>23</v>
      </c>
      <c r="B83" s="206">
        <f>14134500-28700-2800300+31549.74</f>
        <v>11337049.74</v>
      </c>
      <c r="C83" s="207"/>
      <c r="D83" s="208">
        <f>B83-C83</f>
        <v>11337049.74</v>
      </c>
      <c r="E83" s="209">
        <f>42842500+1064493.07+374991.29</f>
        <v>44281984.36</v>
      </c>
      <c r="F83" s="207"/>
      <c r="G83" s="208">
        <f>E83-F83</f>
        <v>44281984.36</v>
      </c>
      <c r="H83" s="209">
        <v>240170</v>
      </c>
      <c r="I83" s="207"/>
      <c r="J83" s="208">
        <f>H83-I83</f>
        <v>240170</v>
      </c>
      <c r="K83" s="209"/>
      <c r="L83" s="207"/>
      <c r="M83" s="208"/>
      <c r="N83" s="209">
        <v>66428100</v>
      </c>
      <c r="O83" s="207"/>
      <c r="P83" s="208">
        <f t="shared" si="30"/>
        <v>66428100</v>
      </c>
      <c r="Q83" s="229">
        <f t="shared" si="31"/>
        <v>122287304.1</v>
      </c>
      <c r="R83" s="207">
        <f t="shared" si="31"/>
        <v>0</v>
      </c>
      <c r="S83" s="208">
        <f t="shared" si="32"/>
        <v>122287304.1</v>
      </c>
      <c r="T83" s="210">
        <f t="shared" si="26"/>
        <v>0</v>
      </c>
      <c r="U83" s="210"/>
      <c r="V83" s="210"/>
    </row>
    <row r="84" spans="1:22" ht="18.75">
      <c r="A84" s="160" t="s">
        <v>53</v>
      </c>
      <c r="B84" s="211">
        <f>B85</f>
        <v>85765</v>
      </c>
      <c r="C84" s="196">
        <f aca="true" t="shared" si="33" ref="C84:S84">C85</f>
        <v>0</v>
      </c>
      <c r="D84" s="197">
        <f t="shared" si="33"/>
        <v>85765</v>
      </c>
      <c r="E84" s="198">
        <f t="shared" si="33"/>
        <v>0</v>
      </c>
      <c r="F84" s="196">
        <f t="shared" si="33"/>
        <v>0</v>
      </c>
      <c r="G84" s="197">
        <f t="shared" si="33"/>
        <v>0</v>
      </c>
      <c r="H84" s="198">
        <f t="shared" si="33"/>
        <v>0</v>
      </c>
      <c r="I84" s="196">
        <f t="shared" si="33"/>
        <v>0</v>
      </c>
      <c r="J84" s="197">
        <f t="shared" si="33"/>
        <v>0</v>
      </c>
      <c r="K84" s="198">
        <f t="shared" si="33"/>
        <v>0</v>
      </c>
      <c r="L84" s="196">
        <f t="shared" si="33"/>
        <v>0</v>
      </c>
      <c r="M84" s="197">
        <f t="shared" si="33"/>
        <v>0</v>
      </c>
      <c r="N84" s="198">
        <f t="shared" si="33"/>
        <v>0</v>
      </c>
      <c r="O84" s="196">
        <f t="shared" si="33"/>
        <v>0</v>
      </c>
      <c r="P84" s="197">
        <f t="shared" si="33"/>
        <v>0</v>
      </c>
      <c r="Q84" s="198">
        <f t="shared" si="33"/>
        <v>85765</v>
      </c>
      <c r="R84" s="196">
        <f t="shared" si="33"/>
        <v>0</v>
      </c>
      <c r="S84" s="197">
        <f t="shared" si="33"/>
        <v>85765</v>
      </c>
      <c r="T84" s="199">
        <f t="shared" si="26"/>
        <v>0</v>
      </c>
      <c r="U84" s="199"/>
      <c r="V84" s="199"/>
    </row>
    <row r="85" spans="1:22" ht="16.5">
      <c r="A85" s="155" t="s">
        <v>23</v>
      </c>
      <c r="B85" s="206">
        <v>85765</v>
      </c>
      <c r="C85" s="207"/>
      <c r="D85" s="208">
        <f>B85-C85</f>
        <v>85765</v>
      </c>
      <c r="E85" s="209"/>
      <c r="F85" s="207"/>
      <c r="G85" s="208"/>
      <c r="H85" s="209"/>
      <c r="I85" s="207"/>
      <c r="J85" s="208"/>
      <c r="K85" s="209"/>
      <c r="L85" s="207"/>
      <c r="M85" s="208"/>
      <c r="N85" s="209"/>
      <c r="O85" s="207"/>
      <c r="P85" s="208"/>
      <c r="Q85" s="209">
        <f>B85+H85+K85+N85</f>
        <v>85765</v>
      </c>
      <c r="R85" s="207">
        <f>C85+I85+L85+O85</f>
        <v>0</v>
      </c>
      <c r="S85" s="208">
        <f>Q85-R85</f>
        <v>85765</v>
      </c>
      <c r="T85" s="210">
        <f t="shared" si="26"/>
        <v>0</v>
      </c>
      <c r="U85" s="210"/>
      <c r="V85" s="210"/>
    </row>
    <row r="86" spans="1:22" ht="16.5">
      <c r="A86" s="162" t="s">
        <v>21</v>
      </c>
      <c r="B86" s="232">
        <f>B4+B10+B14+B19+B25+B30+B33+B37+B47+B53+B59+B63+B67+B70+B76+B84</f>
        <v>81820688</v>
      </c>
      <c r="C86" s="232">
        <f aca="true" t="shared" si="34" ref="C86:S86">C4+C10+C14+C19+C25+C30+C33+C37+C47+C53+C59+C63+C67+C70+C76+C84</f>
        <v>0</v>
      </c>
      <c r="D86" s="232">
        <f t="shared" si="34"/>
        <v>81820688</v>
      </c>
      <c r="E86" s="232">
        <f t="shared" si="34"/>
        <v>228144388.98000002</v>
      </c>
      <c r="F86" s="232">
        <f t="shared" si="34"/>
        <v>0</v>
      </c>
      <c r="G86" s="232">
        <f t="shared" si="34"/>
        <v>228144388.98000002</v>
      </c>
      <c r="H86" s="232">
        <f t="shared" si="34"/>
        <v>9543442.59</v>
      </c>
      <c r="I86" s="232">
        <f t="shared" si="34"/>
        <v>0</v>
      </c>
      <c r="J86" s="232">
        <f t="shared" si="34"/>
        <v>9543442.59</v>
      </c>
      <c r="K86" s="232">
        <f t="shared" si="34"/>
        <v>150067590.76999998</v>
      </c>
      <c r="L86" s="232">
        <f t="shared" si="34"/>
        <v>0</v>
      </c>
      <c r="M86" s="232">
        <f t="shared" si="34"/>
        <v>150067590.76999998</v>
      </c>
      <c r="N86" s="232">
        <f t="shared" si="34"/>
        <v>339376300</v>
      </c>
      <c r="O86" s="232">
        <f t="shared" si="34"/>
        <v>0</v>
      </c>
      <c r="P86" s="232">
        <f t="shared" si="34"/>
        <v>339376300</v>
      </c>
      <c r="Q86" s="232">
        <f t="shared" si="34"/>
        <v>808952410.3399999</v>
      </c>
      <c r="R86" s="232">
        <f t="shared" si="34"/>
        <v>0</v>
      </c>
      <c r="S86" s="232">
        <f t="shared" si="34"/>
        <v>808952410.3399999</v>
      </c>
      <c r="T86" s="233">
        <f t="shared" si="26"/>
        <v>0</v>
      </c>
      <c r="U86" s="233">
        <f>SUM(U4:U85)</f>
        <v>0</v>
      </c>
      <c r="V86" s="233">
        <f>SUM(V4:V85)</f>
        <v>0</v>
      </c>
    </row>
    <row r="87" spans="17:22" ht="16.5">
      <c r="Q87" s="234" t="s">
        <v>137</v>
      </c>
      <c r="R87" s="234" t="s">
        <v>136</v>
      </c>
      <c r="S87" s="167" t="s">
        <v>38</v>
      </c>
      <c r="T87" s="180" t="s">
        <v>51</v>
      </c>
      <c r="U87" s="235" t="s">
        <v>139</v>
      </c>
      <c r="V87" s="235"/>
    </row>
    <row r="88" spans="2:22" ht="16.5">
      <c r="B88" s="240"/>
      <c r="C88" s="240"/>
      <c r="D88" s="240"/>
      <c r="E88" s="240"/>
      <c r="F88" s="240"/>
      <c r="G88" s="240"/>
      <c r="H88" s="240"/>
      <c r="Q88" s="180"/>
      <c r="R88" s="180"/>
      <c r="T88" s="180"/>
      <c r="U88" s="180">
        <f>U86</f>
        <v>0</v>
      </c>
      <c r="V88" s="180"/>
    </row>
    <row r="89" spans="2:22" ht="16.5">
      <c r="B89" s="240"/>
      <c r="C89" s="241"/>
      <c r="D89" s="241"/>
      <c r="E89" s="241"/>
      <c r="F89" s="241"/>
      <c r="G89" s="241"/>
      <c r="H89" s="240"/>
      <c r="Q89" s="180"/>
      <c r="R89" s="180"/>
      <c r="T89" s="180"/>
      <c r="U89" s="180"/>
      <c r="V89" s="180"/>
    </row>
    <row r="90" spans="2:22" ht="16.5">
      <c r="B90" s="240"/>
      <c r="C90" s="240"/>
      <c r="D90" s="240"/>
      <c r="E90" s="240"/>
      <c r="F90" s="240"/>
      <c r="G90" s="183"/>
      <c r="H90" s="240"/>
      <c r="Q90" s="180"/>
      <c r="R90" s="180"/>
      <c r="T90" s="180"/>
      <c r="U90" s="180"/>
      <c r="V90" s="180"/>
    </row>
    <row r="91" spans="2:22" ht="16.5">
      <c r="B91" s="240"/>
      <c r="C91" s="240"/>
      <c r="D91" s="240"/>
      <c r="E91" s="240"/>
      <c r="F91" s="240"/>
      <c r="G91" s="183"/>
      <c r="H91" s="240"/>
      <c r="U91" s="180"/>
      <c r="V91" s="180"/>
    </row>
    <row r="92" spans="2:8" ht="16.5">
      <c r="B92" s="240"/>
      <c r="C92" s="240"/>
      <c r="D92" s="242"/>
      <c r="E92" s="240"/>
      <c r="F92" s="240"/>
      <c r="G92" s="183"/>
      <c r="H92" s="240"/>
    </row>
    <row r="93" spans="2:8" ht="16.5">
      <c r="B93" s="240"/>
      <c r="C93" s="240"/>
      <c r="D93" s="240"/>
      <c r="E93" s="240"/>
      <c r="F93" s="240"/>
      <c r="G93" s="183"/>
      <c r="H93" s="240"/>
    </row>
    <row r="94" spans="2:8" ht="16.5">
      <c r="B94" s="240"/>
      <c r="C94" s="240"/>
      <c r="D94" s="240"/>
      <c r="E94" s="240"/>
      <c r="F94" s="240"/>
      <c r="G94" s="240"/>
      <c r="H94" s="240"/>
    </row>
    <row r="95" spans="2:8" ht="16.5">
      <c r="B95" s="240"/>
      <c r="C95" s="241"/>
      <c r="D95" s="241"/>
      <c r="E95" s="241"/>
      <c r="F95" s="241"/>
      <c r="G95" s="241"/>
      <c r="H95" s="240"/>
    </row>
    <row r="96" spans="2:8" ht="16.5">
      <c r="B96" s="240"/>
      <c r="C96" s="240"/>
      <c r="D96" s="240"/>
      <c r="E96" s="240"/>
      <c r="F96" s="240"/>
      <c r="G96" s="183"/>
      <c r="H96" s="240"/>
    </row>
    <row r="97" spans="2:8" ht="16.5">
      <c r="B97" s="240"/>
      <c r="C97" s="240"/>
      <c r="D97" s="240"/>
      <c r="E97" s="240"/>
      <c r="F97" s="240"/>
      <c r="G97" s="183"/>
      <c r="H97" s="240"/>
    </row>
    <row r="98" spans="2:8" ht="16.5">
      <c r="B98" s="240"/>
      <c r="C98" s="240"/>
      <c r="D98" s="242"/>
      <c r="E98" s="240"/>
      <c r="F98" s="240"/>
      <c r="G98" s="183"/>
      <c r="H98" s="240"/>
    </row>
    <row r="99" spans="2:8" ht="16.5">
      <c r="B99" s="240"/>
      <c r="C99" s="243"/>
      <c r="D99" s="243"/>
      <c r="E99" s="243"/>
      <c r="F99" s="243"/>
      <c r="G99" s="244"/>
      <c r="H99" s="240"/>
    </row>
    <row r="100" spans="2:8" ht="16.5">
      <c r="B100" s="240"/>
      <c r="C100" s="240"/>
      <c r="D100" s="240"/>
      <c r="E100" s="240"/>
      <c r="F100" s="240"/>
      <c r="G100" s="240"/>
      <c r="H100" s="240"/>
    </row>
    <row r="101" spans="2:8" ht="16.5">
      <c r="B101" s="243"/>
      <c r="C101" s="245"/>
      <c r="D101" s="183"/>
      <c r="E101" s="240"/>
      <c r="F101" s="240"/>
      <c r="G101" s="240"/>
      <c r="H101" s="240"/>
    </row>
    <row r="102" spans="2:8" ht="16.5">
      <c r="B102" s="243"/>
      <c r="C102" s="245"/>
      <c r="D102" s="183"/>
      <c r="E102" s="240"/>
      <c r="F102" s="240"/>
      <c r="G102" s="240"/>
      <c r="H102" s="240"/>
    </row>
    <row r="103" spans="1:8" ht="16.5">
      <c r="A103" s="29"/>
      <c r="B103" s="243"/>
      <c r="C103" s="245"/>
      <c r="D103" s="183"/>
      <c r="E103" s="240"/>
      <c r="F103" s="240"/>
      <c r="G103" s="240"/>
      <c r="H103" s="240"/>
    </row>
    <row r="104" spans="1:8" ht="18.75">
      <c r="A104" s="29"/>
      <c r="B104" s="246"/>
      <c r="C104" s="246"/>
      <c r="D104" s="247"/>
      <c r="E104" s="240"/>
      <c r="F104" s="240"/>
      <c r="G104" s="240"/>
      <c r="H104" s="240"/>
    </row>
    <row r="105" spans="1:8" ht="16.5">
      <c r="A105" s="29"/>
      <c r="B105" s="246"/>
      <c r="C105" s="246"/>
      <c r="D105" s="246"/>
      <c r="E105" s="240"/>
      <c r="F105" s="240"/>
      <c r="G105" s="240"/>
      <c r="H105" s="240"/>
    </row>
    <row r="106" spans="2:8" ht="16.5">
      <c r="B106" s="243"/>
      <c r="C106" s="248"/>
      <c r="D106" s="244"/>
      <c r="E106" s="240"/>
      <c r="F106" s="240"/>
      <c r="G106" s="240"/>
      <c r="H106" s="240"/>
    </row>
    <row r="107" spans="1:8" ht="16.5">
      <c r="A107" s="29"/>
      <c r="B107" s="243"/>
      <c r="C107" s="248"/>
      <c r="D107" s="244"/>
      <c r="E107" s="240"/>
      <c r="F107" s="240"/>
      <c r="G107" s="240"/>
      <c r="H107" s="240"/>
    </row>
    <row r="108" spans="1:8" ht="16.5">
      <c r="A108" s="29"/>
      <c r="B108" s="243"/>
      <c r="C108" s="248"/>
      <c r="D108" s="244"/>
      <c r="E108" s="240"/>
      <c r="F108" s="240"/>
      <c r="G108" s="240"/>
      <c r="H108" s="240"/>
    </row>
    <row r="109" spans="1:8" ht="18.75">
      <c r="A109" s="29"/>
      <c r="B109" s="246"/>
      <c r="C109" s="246"/>
      <c r="D109" s="249"/>
      <c r="E109" s="240"/>
      <c r="F109" s="240"/>
      <c r="G109" s="240"/>
      <c r="H109" s="240"/>
    </row>
    <row r="110" spans="2:8" ht="16.5">
      <c r="B110" s="240"/>
      <c r="C110" s="240"/>
      <c r="D110" s="240"/>
      <c r="E110" s="240"/>
      <c r="F110" s="240"/>
      <c r="G110" s="240"/>
      <c r="H110" s="240"/>
    </row>
    <row r="111" spans="2:8" ht="16.5">
      <c r="B111" s="240"/>
      <c r="C111" s="240"/>
      <c r="D111" s="240"/>
      <c r="E111" s="240"/>
      <c r="F111" s="240"/>
      <c r="G111" s="240"/>
      <c r="H111" s="240"/>
    </row>
    <row r="112" spans="2:8" ht="16.5">
      <c r="B112" s="240"/>
      <c r="C112" s="240"/>
      <c r="D112" s="240"/>
      <c r="E112" s="240"/>
      <c r="F112" s="240"/>
      <c r="G112" s="240"/>
      <c r="H112" s="240"/>
    </row>
    <row r="113" spans="2:8" ht="16.5">
      <c r="B113" s="240"/>
      <c r="C113" s="240"/>
      <c r="D113" s="240"/>
      <c r="E113" s="240"/>
      <c r="F113" s="240"/>
      <c r="G113" s="240"/>
      <c r="H113" s="240"/>
    </row>
    <row r="114" spans="2:8" ht="16.5">
      <c r="B114" s="240"/>
      <c r="C114" s="240"/>
      <c r="D114" s="240"/>
      <c r="E114" s="240"/>
      <c r="F114" s="240"/>
      <c r="G114" s="240"/>
      <c r="H114" s="240"/>
    </row>
    <row r="115" spans="2:8" ht="16.5">
      <c r="B115" s="240"/>
      <c r="C115" s="240"/>
      <c r="D115" s="240"/>
      <c r="E115" s="240"/>
      <c r="F115" s="240"/>
      <c r="G115" s="240"/>
      <c r="H115" s="240"/>
    </row>
    <row r="116" spans="2:8" ht="16.5">
      <c r="B116" s="240"/>
      <c r="C116" s="240"/>
      <c r="D116" s="240"/>
      <c r="E116" s="240"/>
      <c r="F116" s="240"/>
      <c r="G116" s="240"/>
      <c r="H116" s="240"/>
    </row>
    <row r="117" spans="2:8" ht="16.5">
      <c r="B117" s="240"/>
      <c r="C117" s="240"/>
      <c r="D117" s="240"/>
      <c r="E117" s="240"/>
      <c r="F117" s="240"/>
      <c r="G117" s="240"/>
      <c r="H117" s="240"/>
    </row>
    <row r="118" spans="2:8" ht="16.5">
      <c r="B118" s="240"/>
      <c r="C118" s="240"/>
      <c r="D118" s="240"/>
      <c r="E118" s="240"/>
      <c r="F118" s="240"/>
      <c r="G118" s="240"/>
      <c r="H118" s="240"/>
    </row>
    <row r="119" spans="2:8" ht="16.5">
      <c r="B119" s="240"/>
      <c r="C119" s="240"/>
      <c r="D119" s="240"/>
      <c r="E119" s="240"/>
      <c r="F119" s="240"/>
      <c r="G119" s="240"/>
      <c r="H119" s="240"/>
    </row>
  </sheetData>
  <sheetProtection/>
  <mergeCells count="7">
    <mergeCell ref="Q2:S2"/>
    <mergeCell ref="A2:A3"/>
    <mergeCell ref="B2:D2"/>
    <mergeCell ref="E2:G2"/>
    <mergeCell ref="H2:J2"/>
    <mergeCell ref="K2:M2"/>
    <mergeCell ref="N2:P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3:F21"/>
  <sheetViews>
    <sheetView zoomScalePageLayoutView="0" workbookViewId="0" topLeftCell="A4">
      <selection activeCell="C15" sqref="C15"/>
    </sheetView>
  </sheetViews>
  <sheetFormatPr defaultColWidth="9.140625" defaultRowHeight="15"/>
  <cols>
    <col min="1" max="1" width="23.7109375" style="0" bestFit="1" customWidth="1"/>
    <col min="2" max="2" width="15.57421875" style="0" customWidth="1"/>
    <col min="3" max="3" width="15.8515625" style="0" bestFit="1" customWidth="1"/>
    <col min="4" max="6" width="17.140625" style="0" bestFit="1" customWidth="1"/>
    <col min="7" max="7" width="13.28125" style="0" bestFit="1" customWidth="1"/>
    <col min="8" max="8" width="11.7109375" style="0" bestFit="1" customWidth="1"/>
    <col min="9" max="9" width="8.421875" style="0" bestFit="1" customWidth="1"/>
    <col min="10" max="10" width="16.8515625" style="0" bestFit="1" customWidth="1"/>
    <col min="11" max="11" width="10.421875" style="0" bestFit="1" customWidth="1"/>
    <col min="12" max="12" width="15.28125" style="0" bestFit="1" customWidth="1"/>
    <col min="13" max="13" width="14.7109375" style="0" bestFit="1" customWidth="1"/>
    <col min="14" max="14" width="15.140625" style="0" bestFit="1" customWidth="1"/>
    <col min="15" max="15" width="16.8515625" style="0" bestFit="1" customWidth="1"/>
    <col min="16" max="16" width="13.421875" style="0" bestFit="1" customWidth="1"/>
  </cols>
  <sheetData>
    <row r="3" spans="1:2" ht="14.25">
      <c r="A3" s="2" t="s">
        <v>34</v>
      </c>
      <c r="B3" s="2" t="s">
        <v>22</v>
      </c>
    </row>
    <row r="4" spans="2:6" ht="14.25">
      <c r="B4" t="s">
        <v>17</v>
      </c>
      <c r="E4" t="s">
        <v>98</v>
      </c>
      <c r="F4" t="s">
        <v>21</v>
      </c>
    </row>
    <row r="5" spans="1:4" ht="14.25">
      <c r="A5" s="2" t="s">
        <v>20</v>
      </c>
      <c r="B5" t="s">
        <v>113</v>
      </c>
      <c r="C5" t="s">
        <v>2</v>
      </c>
      <c r="D5" t="s">
        <v>1</v>
      </c>
    </row>
    <row r="6" spans="1:6" ht="57">
      <c r="A6" s="381" t="s">
        <v>209</v>
      </c>
      <c r="B6" s="151">
        <v>103575</v>
      </c>
      <c r="C6" s="151">
        <v>2149362.26</v>
      </c>
      <c r="D6" s="151">
        <v>17056717.41</v>
      </c>
      <c r="E6" s="151">
        <v>19309654.67</v>
      </c>
      <c r="F6" s="151">
        <v>19309654.67</v>
      </c>
    </row>
    <row r="7" spans="1:6" ht="14.25">
      <c r="A7" s="4" t="s">
        <v>14</v>
      </c>
      <c r="B7" s="151"/>
      <c r="C7" s="151">
        <v>790990</v>
      </c>
      <c r="D7" s="151">
        <v>2663490</v>
      </c>
      <c r="E7" s="151">
        <v>3454480</v>
      </c>
      <c r="F7" s="151">
        <v>3454480</v>
      </c>
    </row>
    <row r="8" spans="1:6" ht="14.25">
      <c r="A8" s="4" t="s">
        <v>8</v>
      </c>
      <c r="B8" s="151"/>
      <c r="C8" s="151"/>
      <c r="D8" s="151">
        <v>103200</v>
      </c>
      <c r="E8" s="151">
        <v>103200</v>
      </c>
      <c r="F8" s="151">
        <v>103200</v>
      </c>
    </row>
    <row r="9" spans="1:6" ht="14.25">
      <c r="A9" s="4" t="s">
        <v>9</v>
      </c>
      <c r="B9" s="151">
        <v>52920</v>
      </c>
      <c r="C9" s="151"/>
      <c r="D9" s="151">
        <v>223860</v>
      </c>
      <c r="E9" s="151">
        <v>276780</v>
      </c>
      <c r="F9" s="151">
        <v>276780</v>
      </c>
    </row>
    <row r="10" spans="1:6" ht="14.25">
      <c r="A10" s="4" t="s">
        <v>18</v>
      </c>
      <c r="B10" s="151"/>
      <c r="C10" s="151"/>
      <c r="D10" s="151">
        <v>170180</v>
      </c>
      <c r="E10" s="151">
        <v>170180</v>
      </c>
      <c r="F10" s="151">
        <v>170180</v>
      </c>
    </row>
    <row r="11" spans="1:6" ht="14.25">
      <c r="A11" s="4" t="s">
        <v>6</v>
      </c>
      <c r="B11" s="151">
        <v>16885</v>
      </c>
      <c r="C11" s="151">
        <v>75610</v>
      </c>
      <c r="D11" s="151">
        <v>2002460</v>
      </c>
      <c r="E11" s="151">
        <v>2094955</v>
      </c>
      <c r="F11" s="151">
        <v>2094955</v>
      </c>
    </row>
    <row r="12" spans="1:6" ht="14.25">
      <c r="A12" s="4" t="s">
        <v>10</v>
      </c>
      <c r="B12" s="151"/>
      <c r="C12" s="151"/>
      <c r="D12" s="151">
        <v>333997.41</v>
      </c>
      <c r="E12" s="151">
        <v>333997.41</v>
      </c>
      <c r="F12" s="151">
        <v>333997.41</v>
      </c>
    </row>
    <row r="13" spans="1:6" ht="14.25">
      <c r="A13" s="4" t="s">
        <v>87</v>
      </c>
      <c r="B13" s="151"/>
      <c r="C13" s="151">
        <v>22980</v>
      </c>
      <c r="D13" s="151">
        <v>26900</v>
      </c>
      <c r="E13" s="151">
        <v>49880</v>
      </c>
      <c r="F13" s="151">
        <v>49880</v>
      </c>
    </row>
    <row r="14" spans="1:6" ht="14.25">
      <c r="A14" s="4" t="s">
        <v>15</v>
      </c>
      <c r="B14" s="151"/>
      <c r="C14" s="151">
        <v>184040</v>
      </c>
      <c r="D14" s="151">
        <v>4134880</v>
      </c>
      <c r="E14" s="151">
        <v>4318920</v>
      </c>
      <c r="F14" s="151">
        <v>4318920</v>
      </c>
    </row>
    <row r="15" spans="1:6" ht="14.25">
      <c r="A15" s="4" t="s">
        <v>16</v>
      </c>
      <c r="B15" s="151"/>
      <c r="C15" s="151">
        <v>258102.26</v>
      </c>
      <c r="D15" s="151">
        <v>2298300</v>
      </c>
      <c r="E15" s="151">
        <v>2556402.26</v>
      </c>
      <c r="F15" s="151">
        <v>2556402.26</v>
      </c>
    </row>
    <row r="16" spans="1:6" ht="14.25">
      <c r="A16" s="4" t="s">
        <v>56</v>
      </c>
      <c r="B16" s="151"/>
      <c r="C16" s="151"/>
      <c r="D16" s="151">
        <v>128340</v>
      </c>
      <c r="E16" s="151">
        <v>128340</v>
      </c>
      <c r="F16" s="151">
        <v>128340</v>
      </c>
    </row>
    <row r="17" spans="1:6" ht="14.25">
      <c r="A17" s="4" t="s">
        <v>11</v>
      </c>
      <c r="B17" s="151"/>
      <c r="C17" s="151">
        <v>58990</v>
      </c>
      <c r="D17" s="151">
        <v>1519840</v>
      </c>
      <c r="E17" s="151">
        <v>1578830</v>
      </c>
      <c r="F17" s="151">
        <v>1578830</v>
      </c>
    </row>
    <row r="18" spans="1:6" ht="14.25">
      <c r="A18" s="4" t="s">
        <v>88</v>
      </c>
      <c r="B18" s="151"/>
      <c r="C18" s="151"/>
      <c r="D18" s="151">
        <v>150830</v>
      </c>
      <c r="E18" s="151">
        <v>150830</v>
      </c>
      <c r="F18" s="151">
        <v>150830</v>
      </c>
    </row>
    <row r="19" spans="1:6" ht="14.25">
      <c r="A19" s="4" t="s">
        <v>89</v>
      </c>
      <c r="B19" s="151"/>
      <c r="C19" s="151">
        <v>164690</v>
      </c>
      <c r="D19" s="151">
        <v>672440</v>
      </c>
      <c r="E19" s="151">
        <v>837130</v>
      </c>
      <c r="F19" s="151">
        <v>837130</v>
      </c>
    </row>
    <row r="20" spans="1:6" ht="14.25">
      <c r="A20" s="4" t="s">
        <v>7</v>
      </c>
      <c r="B20" s="151">
        <v>33770</v>
      </c>
      <c r="C20" s="151">
        <v>593960</v>
      </c>
      <c r="D20" s="151">
        <v>2628000</v>
      </c>
      <c r="E20" s="151">
        <v>3255730</v>
      </c>
      <c r="F20" s="151">
        <v>3255730</v>
      </c>
    </row>
    <row r="21" spans="1:6" ht="14.25">
      <c r="A21" s="3" t="s">
        <v>21</v>
      </c>
      <c r="B21" s="151">
        <v>103575</v>
      </c>
      <c r="C21" s="151">
        <v>2149362.26</v>
      </c>
      <c r="D21" s="151">
        <v>17056717.41</v>
      </c>
      <c r="E21" s="151">
        <v>19309654.67</v>
      </c>
      <c r="F21" s="151">
        <v>19309654.67</v>
      </c>
    </row>
  </sheetData>
  <sheetProtection/>
  <printOptions/>
  <pageMargins left="0.11811023622047245" right="0.11811023622047245" top="0.15748031496062992" bottom="0.35433070866141736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F18"/>
  <sheetViews>
    <sheetView zoomScalePageLayoutView="0" workbookViewId="0" topLeftCell="A1">
      <pane xSplit="1" ySplit="3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140625" defaultRowHeight="15"/>
  <cols>
    <col min="1" max="1" width="19.140625" style="134" customWidth="1"/>
    <col min="2" max="4" width="17.28125" style="134" customWidth="1"/>
    <col min="5" max="5" width="18.8515625" style="134" bestFit="1" customWidth="1"/>
    <col min="6" max="6" width="16.421875" style="134" customWidth="1"/>
    <col min="7" max="16384" width="9.00390625" style="134" customWidth="1"/>
  </cols>
  <sheetData>
    <row r="1" spans="1:5" ht="29.25">
      <c r="A1" s="459" t="s">
        <v>279</v>
      </c>
      <c r="B1" s="459"/>
      <c r="C1" s="459"/>
      <c r="D1" s="459"/>
      <c r="E1" s="459"/>
    </row>
    <row r="2" spans="1:6" ht="21">
      <c r="A2" s="457" t="s">
        <v>209</v>
      </c>
      <c r="B2" s="460" t="s">
        <v>17</v>
      </c>
      <c r="C2" s="461"/>
      <c r="D2" s="455" t="s">
        <v>58</v>
      </c>
      <c r="E2" s="163" t="s">
        <v>126</v>
      </c>
      <c r="F2" s="134" t="s">
        <v>55</v>
      </c>
    </row>
    <row r="3" spans="1:5" ht="21">
      <c r="A3" s="458"/>
      <c r="B3" s="163" t="s">
        <v>1</v>
      </c>
      <c r="C3" s="163" t="s">
        <v>2</v>
      </c>
      <c r="D3" s="456"/>
      <c r="E3" s="382" t="s">
        <v>96</v>
      </c>
    </row>
    <row r="4" spans="1:6" ht="21">
      <c r="A4" s="384" t="s">
        <v>14</v>
      </c>
      <c r="B4" s="385">
        <v>2663490</v>
      </c>
      <c r="C4" s="385">
        <v>790990</v>
      </c>
      <c r="D4" s="385">
        <f>SUM(B4:C4)</f>
        <v>3454480</v>
      </c>
      <c r="E4" s="385"/>
      <c r="F4" s="385">
        <f>SUM(D4:E4)</f>
        <v>3454480</v>
      </c>
    </row>
    <row r="5" spans="1:6" ht="21">
      <c r="A5" s="384" t="s">
        <v>8</v>
      </c>
      <c r="B5" s="385">
        <v>103200</v>
      </c>
      <c r="C5" s="385"/>
      <c r="D5" s="385">
        <f aca="true" t="shared" si="0" ref="D5:D17">SUM(B5:C5)</f>
        <v>103200</v>
      </c>
      <c r="E5" s="385"/>
      <c r="F5" s="385">
        <f aca="true" t="shared" si="1" ref="F5:F17">SUM(D5:E5)</f>
        <v>103200</v>
      </c>
    </row>
    <row r="6" spans="1:6" ht="21">
      <c r="A6" s="384" t="s">
        <v>9</v>
      </c>
      <c r="B6" s="385">
        <v>223860</v>
      </c>
      <c r="C6" s="385"/>
      <c r="D6" s="385">
        <f t="shared" si="0"/>
        <v>223860</v>
      </c>
      <c r="E6" s="385">
        <v>52920</v>
      </c>
      <c r="F6" s="385">
        <f t="shared" si="1"/>
        <v>276780</v>
      </c>
    </row>
    <row r="7" spans="1:6" ht="21">
      <c r="A7" s="384" t="s">
        <v>18</v>
      </c>
      <c r="B7" s="385">
        <v>170180</v>
      </c>
      <c r="C7" s="385"/>
      <c r="D7" s="385">
        <f t="shared" si="0"/>
        <v>170180</v>
      </c>
      <c r="E7" s="385"/>
      <c r="F7" s="385">
        <f t="shared" si="1"/>
        <v>170180</v>
      </c>
    </row>
    <row r="8" spans="1:6" ht="21">
      <c r="A8" s="384" t="s">
        <v>6</v>
      </c>
      <c r="B8" s="385">
        <v>2002460</v>
      </c>
      <c r="C8" s="385">
        <v>75610</v>
      </c>
      <c r="D8" s="385">
        <f t="shared" si="0"/>
        <v>2078070</v>
      </c>
      <c r="E8" s="385">
        <v>16885</v>
      </c>
      <c r="F8" s="385">
        <f t="shared" si="1"/>
        <v>2094955</v>
      </c>
    </row>
    <row r="9" spans="1:6" ht="21">
      <c r="A9" s="384" t="s">
        <v>10</v>
      </c>
      <c r="B9" s="385">
        <v>333997.41</v>
      </c>
      <c r="C9" s="385"/>
      <c r="D9" s="385">
        <f t="shared" si="0"/>
        <v>333997.41</v>
      </c>
      <c r="E9" s="385"/>
      <c r="F9" s="385">
        <f t="shared" si="1"/>
        <v>333997.41</v>
      </c>
    </row>
    <row r="10" spans="1:6" ht="21">
      <c r="A10" s="384" t="s">
        <v>87</v>
      </c>
      <c r="B10" s="385">
        <v>26900</v>
      </c>
      <c r="C10" s="385">
        <v>22980</v>
      </c>
      <c r="D10" s="385">
        <f t="shared" si="0"/>
        <v>49880</v>
      </c>
      <c r="E10" s="385"/>
      <c r="F10" s="385">
        <f t="shared" si="1"/>
        <v>49880</v>
      </c>
    </row>
    <row r="11" spans="1:6" ht="21">
      <c r="A11" s="384" t="s">
        <v>15</v>
      </c>
      <c r="B11" s="385">
        <v>4134880</v>
      </c>
      <c r="C11" s="385">
        <v>184040</v>
      </c>
      <c r="D11" s="385">
        <f t="shared" si="0"/>
        <v>4318920</v>
      </c>
      <c r="E11" s="385"/>
      <c r="F11" s="385">
        <f t="shared" si="1"/>
        <v>4318920</v>
      </c>
    </row>
    <row r="12" spans="1:6" ht="21">
      <c r="A12" s="384" t="s">
        <v>16</v>
      </c>
      <c r="B12" s="385">
        <v>2298300</v>
      </c>
      <c r="C12" s="385">
        <v>258102.26</v>
      </c>
      <c r="D12" s="385">
        <f t="shared" si="0"/>
        <v>2556402.26</v>
      </c>
      <c r="E12" s="385"/>
      <c r="F12" s="385">
        <f t="shared" si="1"/>
        <v>2556402.26</v>
      </c>
    </row>
    <row r="13" spans="1:6" ht="21">
      <c r="A13" s="384" t="s">
        <v>56</v>
      </c>
      <c r="B13" s="385">
        <v>128340</v>
      </c>
      <c r="C13" s="385"/>
      <c r="D13" s="385">
        <f t="shared" si="0"/>
        <v>128340</v>
      </c>
      <c r="E13" s="385"/>
      <c r="F13" s="385">
        <f t="shared" si="1"/>
        <v>128340</v>
      </c>
    </row>
    <row r="14" spans="1:6" ht="21">
      <c r="A14" s="384" t="s">
        <v>11</v>
      </c>
      <c r="B14" s="385">
        <v>1519840</v>
      </c>
      <c r="C14" s="385">
        <v>58990</v>
      </c>
      <c r="D14" s="385">
        <f t="shared" si="0"/>
        <v>1578830</v>
      </c>
      <c r="E14" s="385"/>
      <c r="F14" s="385">
        <f t="shared" si="1"/>
        <v>1578830</v>
      </c>
    </row>
    <row r="15" spans="1:6" ht="21">
      <c r="A15" s="384" t="s">
        <v>88</v>
      </c>
      <c r="B15" s="385">
        <v>150830</v>
      </c>
      <c r="C15" s="385"/>
      <c r="D15" s="385">
        <f t="shared" si="0"/>
        <v>150830</v>
      </c>
      <c r="E15" s="385"/>
      <c r="F15" s="385">
        <f t="shared" si="1"/>
        <v>150830</v>
      </c>
    </row>
    <row r="16" spans="1:6" ht="21">
      <c r="A16" s="384" t="s">
        <v>89</v>
      </c>
      <c r="B16" s="385">
        <v>672440</v>
      </c>
      <c r="C16" s="385">
        <v>164690</v>
      </c>
      <c r="D16" s="385">
        <f t="shared" si="0"/>
        <v>837130</v>
      </c>
      <c r="E16" s="385"/>
      <c r="F16" s="385">
        <f t="shared" si="1"/>
        <v>837130</v>
      </c>
    </row>
    <row r="17" spans="1:6" ht="21">
      <c r="A17" s="384" t="s">
        <v>7</v>
      </c>
      <c r="B17" s="385">
        <v>2628000</v>
      </c>
      <c r="C17" s="385">
        <v>593960</v>
      </c>
      <c r="D17" s="385">
        <f t="shared" si="0"/>
        <v>3221960</v>
      </c>
      <c r="E17" s="385">
        <v>33770</v>
      </c>
      <c r="F17" s="385">
        <f t="shared" si="1"/>
        <v>3255730</v>
      </c>
    </row>
    <row r="18" spans="1:6" ht="23.25">
      <c r="A18" s="139" t="s">
        <v>21</v>
      </c>
      <c r="B18" s="140">
        <f>SUM(B4:B17)</f>
        <v>17056717.41</v>
      </c>
      <c r="C18" s="140">
        <f>SUM(C4:C17)</f>
        <v>2149362.26</v>
      </c>
      <c r="D18" s="140">
        <f>SUM(D4:D17)</f>
        <v>19206079.67</v>
      </c>
      <c r="E18" s="140">
        <f>SUM(E4:E17)</f>
        <v>103575</v>
      </c>
      <c r="F18" s="140">
        <f>SUM(F4:F17)</f>
        <v>19309654.67</v>
      </c>
    </row>
  </sheetData>
  <sheetProtection/>
  <mergeCells count="4">
    <mergeCell ref="D2:D3"/>
    <mergeCell ref="A2:A3"/>
    <mergeCell ref="A1:E1"/>
    <mergeCell ref="B2:C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77.140625" style="134" customWidth="1"/>
    <col min="2" max="2" width="6.421875" style="153" bestFit="1" customWidth="1"/>
    <col min="3" max="16384" width="9.00390625" style="134" customWidth="1"/>
  </cols>
  <sheetData>
    <row r="1" ht="26.25">
      <c r="A1" s="145" t="s">
        <v>99</v>
      </c>
    </row>
    <row r="2" ht="26.25">
      <c r="A2" s="145" t="s">
        <v>290</v>
      </c>
    </row>
    <row r="3" spans="1:2" s="154" customFormat="1" ht="26.25">
      <c r="A3" s="145" t="s">
        <v>121</v>
      </c>
      <c r="B3" s="153" t="s">
        <v>120</v>
      </c>
    </row>
    <row r="4" spans="1:2" ht="21">
      <c r="A4" s="134" t="s">
        <v>277</v>
      </c>
      <c r="B4" s="153">
        <v>1</v>
      </c>
    </row>
    <row r="5" spans="1:2" ht="21">
      <c r="A5" s="134" t="s">
        <v>40</v>
      </c>
      <c r="B5" s="153">
        <v>2</v>
      </c>
    </row>
    <row r="6" spans="1:2" ht="21">
      <c r="A6" s="134" t="s">
        <v>100</v>
      </c>
      <c r="B6" s="334">
        <v>3</v>
      </c>
    </row>
    <row r="7" spans="1:2" ht="21">
      <c r="A7" s="134" t="s">
        <v>101</v>
      </c>
      <c r="B7" s="334">
        <v>4</v>
      </c>
    </row>
    <row r="8" spans="1:2" ht="21">
      <c r="A8" s="134" t="s">
        <v>291</v>
      </c>
      <c r="B8" s="334">
        <v>5</v>
      </c>
    </row>
    <row r="9" spans="1:2" ht="21">
      <c r="A9" s="134" t="s">
        <v>292</v>
      </c>
      <c r="B9" s="334">
        <v>6</v>
      </c>
    </row>
    <row r="10" spans="1:2" ht="21">
      <c r="A10" s="134" t="s">
        <v>293</v>
      </c>
      <c r="B10" s="334">
        <v>7</v>
      </c>
    </row>
    <row r="11" spans="1:2" ht="21" hidden="1">
      <c r="A11" s="134" t="s">
        <v>102</v>
      </c>
      <c r="B11" s="334">
        <v>8</v>
      </c>
    </row>
    <row r="12" spans="1:2" s="154" customFormat="1" ht="21" hidden="1">
      <c r="A12" s="154" t="s">
        <v>122</v>
      </c>
      <c r="B12" s="334">
        <v>9</v>
      </c>
    </row>
    <row r="13" spans="1:2" ht="21">
      <c r="A13" s="134" t="s">
        <v>294</v>
      </c>
      <c r="B13" s="334">
        <v>8</v>
      </c>
    </row>
    <row r="14" spans="1:2" s="146" customFormat="1" ht="21" hidden="1">
      <c r="A14" s="146" t="s">
        <v>295</v>
      </c>
      <c r="B14" s="334">
        <v>11</v>
      </c>
    </row>
    <row r="15" spans="1:2" ht="21">
      <c r="A15" s="134" t="s">
        <v>152</v>
      </c>
      <c r="B15" s="334">
        <v>9</v>
      </c>
    </row>
    <row r="16" spans="1:2" s="154" customFormat="1" ht="21" hidden="1">
      <c r="A16" s="154" t="s">
        <v>123</v>
      </c>
      <c r="B16" s="334">
        <v>13</v>
      </c>
    </row>
    <row r="17" spans="1:2" s="154" customFormat="1" ht="21">
      <c r="A17" s="154" t="s">
        <v>124</v>
      </c>
      <c r="B17" s="334">
        <v>10</v>
      </c>
    </row>
    <row r="18" spans="1:2" ht="21">
      <c r="A18" s="134" t="s">
        <v>296</v>
      </c>
      <c r="B18" s="334">
        <v>11</v>
      </c>
    </row>
    <row r="19" spans="1:2" ht="21">
      <c r="A19" s="134" t="s">
        <v>297</v>
      </c>
      <c r="B19" s="334">
        <v>12</v>
      </c>
    </row>
    <row r="20" spans="1:2" ht="21">
      <c r="A20" s="134" t="s">
        <v>117</v>
      </c>
      <c r="B20" s="334">
        <v>13</v>
      </c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16.421875" style="315" customWidth="1"/>
    <col min="2" max="3" width="9.7109375" style="180" customWidth="1"/>
    <col min="4" max="8" width="8.57421875" style="180" bestFit="1" customWidth="1"/>
    <col min="9" max="9" width="10.8515625" style="180" customWidth="1"/>
    <col min="10" max="10" width="8.57421875" style="180" bestFit="1" customWidth="1"/>
    <col min="11" max="11" width="12.57421875" style="180" customWidth="1"/>
    <col min="12" max="16384" width="9.00390625" style="315" customWidth="1"/>
  </cols>
  <sheetData>
    <row r="1" ht="16.5">
      <c r="A1" s="315" t="s">
        <v>278</v>
      </c>
    </row>
    <row r="2" spans="1:11" ht="16.5">
      <c r="A2" s="310" t="s">
        <v>26</v>
      </c>
      <c r="B2" s="371" t="s">
        <v>1</v>
      </c>
      <c r="C2" s="371" t="s">
        <v>2</v>
      </c>
      <c r="D2" s="371" t="s">
        <v>113</v>
      </c>
      <c r="E2" s="371" t="s">
        <v>3</v>
      </c>
      <c r="F2" s="371" t="s">
        <v>106</v>
      </c>
      <c r="G2" s="371" t="s">
        <v>71</v>
      </c>
      <c r="H2" s="371" t="s">
        <v>4</v>
      </c>
      <c r="I2" s="371" t="s">
        <v>92</v>
      </c>
      <c r="J2" s="371" t="s">
        <v>94</v>
      </c>
      <c r="K2" s="371" t="s">
        <v>21</v>
      </c>
    </row>
    <row r="3" spans="1:11" ht="16.5">
      <c r="A3" s="301">
        <v>2011726001</v>
      </c>
      <c r="B3" s="267"/>
      <c r="C3" s="267"/>
      <c r="D3" s="267"/>
      <c r="E3" s="267">
        <v>2200</v>
      </c>
      <c r="F3" s="267">
        <v>5816</v>
      </c>
      <c r="G3" s="267">
        <v>32604.1</v>
      </c>
      <c r="H3" s="267"/>
      <c r="I3" s="267"/>
      <c r="J3" s="267"/>
      <c r="K3" s="267">
        <v>40620.1</v>
      </c>
    </row>
    <row r="4" spans="1:11" ht="16.5">
      <c r="A4" s="302" t="s">
        <v>248</v>
      </c>
      <c r="B4" s="156"/>
      <c r="C4" s="156"/>
      <c r="D4" s="156"/>
      <c r="E4" s="156">
        <v>2200</v>
      </c>
      <c r="F4" s="156">
        <v>5816</v>
      </c>
      <c r="G4" s="156">
        <v>32604.1</v>
      </c>
      <c r="H4" s="156"/>
      <c r="I4" s="156"/>
      <c r="J4" s="156"/>
      <c r="K4" s="156">
        <v>40620.1</v>
      </c>
    </row>
    <row r="5" spans="1:11" ht="16.5">
      <c r="A5" s="302" t="s">
        <v>6</v>
      </c>
      <c r="B5" s="156"/>
      <c r="C5" s="156"/>
      <c r="D5" s="156"/>
      <c r="E5" s="156">
        <v>1600</v>
      </c>
      <c r="F5" s="156"/>
      <c r="G5" s="156"/>
      <c r="H5" s="156"/>
      <c r="I5" s="156"/>
      <c r="J5" s="156"/>
      <c r="K5" s="156">
        <v>1600</v>
      </c>
    </row>
    <row r="6" spans="1:11" ht="16.5">
      <c r="A6" s="302" t="s">
        <v>7</v>
      </c>
      <c r="B6" s="156"/>
      <c r="C6" s="156"/>
      <c r="D6" s="156"/>
      <c r="E6" s="156"/>
      <c r="F6" s="156"/>
      <c r="G6" s="156">
        <v>32604.1</v>
      </c>
      <c r="H6" s="156"/>
      <c r="I6" s="156"/>
      <c r="J6" s="156"/>
      <c r="K6" s="156">
        <v>32604.1</v>
      </c>
    </row>
    <row r="7" spans="1:11" ht="16.5">
      <c r="A7" s="303" t="s">
        <v>87</v>
      </c>
      <c r="B7" s="157"/>
      <c r="C7" s="157"/>
      <c r="D7" s="157"/>
      <c r="E7" s="157">
        <v>600</v>
      </c>
      <c r="F7" s="157">
        <v>5816</v>
      </c>
      <c r="G7" s="157"/>
      <c r="H7" s="157"/>
      <c r="I7" s="157"/>
      <c r="J7" s="157"/>
      <c r="K7" s="157">
        <v>6416</v>
      </c>
    </row>
    <row r="8" spans="1:11" ht="16.5">
      <c r="A8" s="301">
        <v>2011726002</v>
      </c>
      <c r="B8" s="267"/>
      <c r="C8" s="267"/>
      <c r="D8" s="267"/>
      <c r="E8" s="267"/>
      <c r="F8" s="267"/>
      <c r="G8" s="267">
        <v>12260</v>
      </c>
      <c r="H8" s="267"/>
      <c r="I8" s="267"/>
      <c r="J8" s="267"/>
      <c r="K8" s="267">
        <v>12260</v>
      </c>
    </row>
    <row r="9" spans="1:11" ht="16.5">
      <c r="A9" s="302" t="s">
        <v>257</v>
      </c>
      <c r="B9" s="156"/>
      <c r="C9" s="156"/>
      <c r="D9" s="156"/>
      <c r="E9" s="156"/>
      <c r="F9" s="156"/>
      <c r="G9" s="156">
        <v>12260</v>
      </c>
      <c r="H9" s="156"/>
      <c r="I9" s="156"/>
      <c r="J9" s="156"/>
      <c r="K9" s="156">
        <v>12260</v>
      </c>
    </row>
    <row r="10" spans="1:11" ht="16.5">
      <c r="A10" s="302" t="s">
        <v>9</v>
      </c>
      <c r="B10" s="156"/>
      <c r="C10" s="156"/>
      <c r="D10" s="156"/>
      <c r="E10" s="156"/>
      <c r="F10" s="156"/>
      <c r="G10" s="156">
        <v>2700</v>
      </c>
      <c r="H10" s="156"/>
      <c r="I10" s="156"/>
      <c r="J10" s="156"/>
      <c r="K10" s="156">
        <v>2700</v>
      </c>
    </row>
    <row r="11" spans="1:11" ht="16.5">
      <c r="A11" s="303" t="s">
        <v>10</v>
      </c>
      <c r="B11" s="157"/>
      <c r="C11" s="157"/>
      <c r="D11" s="157"/>
      <c r="E11" s="157"/>
      <c r="F11" s="157"/>
      <c r="G11" s="157">
        <v>9560</v>
      </c>
      <c r="H11" s="157"/>
      <c r="I11" s="157"/>
      <c r="J11" s="157"/>
      <c r="K11" s="157">
        <v>9560</v>
      </c>
    </row>
    <row r="12" spans="1:11" ht="16.5">
      <c r="A12" s="301">
        <v>2011726005</v>
      </c>
      <c r="B12" s="267"/>
      <c r="C12" s="267"/>
      <c r="D12" s="267"/>
      <c r="E12" s="267"/>
      <c r="F12" s="267">
        <v>14002</v>
      </c>
      <c r="G12" s="267">
        <v>30996</v>
      </c>
      <c r="H12" s="267">
        <v>5759.35</v>
      </c>
      <c r="I12" s="267"/>
      <c r="J12" s="267">
        <v>6403678.77</v>
      </c>
      <c r="K12" s="267">
        <v>6454436.119999999</v>
      </c>
    </row>
    <row r="13" spans="1:11" ht="16.5">
      <c r="A13" s="302" t="s">
        <v>206</v>
      </c>
      <c r="B13" s="156"/>
      <c r="C13" s="156"/>
      <c r="D13" s="156"/>
      <c r="E13" s="156"/>
      <c r="F13" s="156"/>
      <c r="G13" s="156"/>
      <c r="H13" s="156"/>
      <c r="I13" s="156"/>
      <c r="J13" s="156">
        <v>6403678.77</v>
      </c>
      <c r="K13" s="156">
        <v>6403678.77</v>
      </c>
    </row>
    <row r="14" spans="1:11" ht="16.5">
      <c r="A14" s="302" t="s">
        <v>7</v>
      </c>
      <c r="B14" s="156"/>
      <c r="C14" s="156"/>
      <c r="D14" s="156"/>
      <c r="E14" s="156"/>
      <c r="F14" s="156"/>
      <c r="G14" s="156"/>
      <c r="H14" s="156"/>
      <c r="I14" s="156"/>
      <c r="J14" s="156">
        <v>6403678.77</v>
      </c>
      <c r="K14" s="156">
        <v>6403678.77</v>
      </c>
    </row>
    <row r="15" spans="1:11" ht="16.5">
      <c r="A15" s="302" t="s">
        <v>231</v>
      </c>
      <c r="B15" s="156"/>
      <c r="C15" s="156"/>
      <c r="D15" s="156"/>
      <c r="E15" s="156"/>
      <c r="F15" s="156">
        <v>14002</v>
      </c>
      <c r="G15" s="156">
        <v>30996</v>
      </c>
      <c r="H15" s="156">
        <v>5759.35</v>
      </c>
      <c r="I15" s="156"/>
      <c r="J15" s="156"/>
      <c r="K15" s="156">
        <v>50757.35</v>
      </c>
    </row>
    <row r="16" spans="1:11" ht="16.5">
      <c r="A16" s="302" t="s">
        <v>14</v>
      </c>
      <c r="B16" s="156"/>
      <c r="C16" s="156"/>
      <c r="D16" s="156"/>
      <c r="E16" s="156"/>
      <c r="F16" s="156">
        <v>5050</v>
      </c>
      <c r="G16" s="156"/>
      <c r="H16" s="156"/>
      <c r="I16" s="156"/>
      <c r="J16" s="156"/>
      <c r="K16" s="156">
        <v>5050</v>
      </c>
    </row>
    <row r="17" spans="1:11" ht="16.5">
      <c r="A17" s="302" t="s">
        <v>15</v>
      </c>
      <c r="B17" s="156"/>
      <c r="C17" s="156"/>
      <c r="D17" s="156"/>
      <c r="E17" s="156"/>
      <c r="F17" s="156">
        <v>8952</v>
      </c>
      <c r="G17" s="156">
        <v>30996</v>
      </c>
      <c r="H17" s="156"/>
      <c r="I17" s="156"/>
      <c r="J17" s="156"/>
      <c r="K17" s="156">
        <v>39948</v>
      </c>
    </row>
    <row r="18" spans="1:11" ht="16.5">
      <c r="A18" s="303" t="s">
        <v>7</v>
      </c>
      <c r="B18" s="157"/>
      <c r="C18" s="157"/>
      <c r="D18" s="157"/>
      <c r="E18" s="157"/>
      <c r="F18" s="157"/>
      <c r="G18" s="157"/>
      <c r="H18" s="157">
        <v>5759.35</v>
      </c>
      <c r="I18" s="157"/>
      <c r="J18" s="157"/>
      <c r="K18" s="157">
        <v>5759.35</v>
      </c>
    </row>
    <row r="19" spans="1:11" ht="16.5">
      <c r="A19" s="301">
        <v>2011753015</v>
      </c>
      <c r="B19" s="267">
        <v>17056717.41</v>
      </c>
      <c r="C19" s="267">
        <v>2149362.26</v>
      </c>
      <c r="D19" s="267">
        <v>103575</v>
      </c>
      <c r="E19" s="267">
        <v>311466.67</v>
      </c>
      <c r="F19" s="267">
        <v>2250</v>
      </c>
      <c r="G19" s="267"/>
      <c r="H19" s="267"/>
      <c r="I19" s="267">
        <v>61141200</v>
      </c>
      <c r="J19" s="267"/>
      <c r="K19" s="267">
        <v>80764571.34</v>
      </c>
    </row>
    <row r="20" spans="1:11" ht="16.5">
      <c r="A20" s="302" t="s">
        <v>208</v>
      </c>
      <c r="B20" s="156"/>
      <c r="C20" s="156"/>
      <c r="D20" s="156">
        <v>103575</v>
      </c>
      <c r="E20" s="156"/>
      <c r="F20" s="156">
        <v>2250</v>
      </c>
      <c r="G20" s="156"/>
      <c r="H20" s="156"/>
      <c r="I20" s="156"/>
      <c r="J20" s="156"/>
      <c r="K20" s="156">
        <v>105825</v>
      </c>
    </row>
    <row r="21" spans="1:11" ht="16.5">
      <c r="A21" s="302" t="s">
        <v>9</v>
      </c>
      <c r="B21" s="156"/>
      <c r="C21" s="156"/>
      <c r="D21" s="156">
        <v>52920</v>
      </c>
      <c r="E21" s="156"/>
      <c r="F21" s="156"/>
      <c r="G21" s="156"/>
      <c r="H21" s="156"/>
      <c r="I21" s="156"/>
      <c r="J21" s="156"/>
      <c r="K21" s="156">
        <v>52920</v>
      </c>
    </row>
    <row r="22" spans="1:11" ht="16.5">
      <c r="A22" s="302" t="s">
        <v>6</v>
      </c>
      <c r="B22" s="156"/>
      <c r="C22" s="156"/>
      <c r="D22" s="156">
        <v>16885</v>
      </c>
      <c r="E22" s="156"/>
      <c r="F22" s="156"/>
      <c r="G22" s="156"/>
      <c r="H22" s="156"/>
      <c r="I22" s="156"/>
      <c r="J22" s="156"/>
      <c r="K22" s="156">
        <v>16885</v>
      </c>
    </row>
    <row r="23" spans="1:11" ht="16.5">
      <c r="A23" s="302" t="s">
        <v>7</v>
      </c>
      <c r="B23" s="156"/>
      <c r="C23" s="156"/>
      <c r="D23" s="156">
        <v>33770</v>
      </c>
      <c r="E23" s="156"/>
      <c r="F23" s="156">
        <v>2250</v>
      </c>
      <c r="G23" s="156"/>
      <c r="H23" s="156"/>
      <c r="I23" s="156"/>
      <c r="J23" s="156"/>
      <c r="K23" s="156">
        <v>36020</v>
      </c>
    </row>
    <row r="24" spans="1:11" ht="16.5">
      <c r="A24" s="302" t="s">
        <v>219</v>
      </c>
      <c r="B24" s="156"/>
      <c r="C24" s="156"/>
      <c r="D24" s="156"/>
      <c r="E24" s="156"/>
      <c r="F24" s="156"/>
      <c r="G24" s="156"/>
      <c r="H24" s="156"/>
      <c r="I24" s="156">
        <v>59819700</v>
      </c>
      <c r="J24" s="156"/>
      <c r="K24" s="156">
        <v>59819700</v>
      </c>
    </row>
    <row r="25" spans="1:11" ht="16.5">
      <c r="A25" s="302" t="s">
        <v>7</v>
      </c>
      <c r="B25" s="156"/>
      <c r="C25" s="156"/>
      <c r="D25" s="156"/>
      <c r="E25" s="156"/>
      <c r="F25" s="156"/>
      <c r="G25" s="156"/>
      <c r="H25" s="156"/>
      <c r="I25" s="156">
        <v>59819700</v>
      </c>
      <c r="J25" s="156"/>
      <c r="K25" s="156">
        <v>59819700</v>
      </c>
    </row>
    <row r="26" spans="1:11" ht="16.5">
      <c r="A26" s="302" t="s">
        <v>220</v>
      </c>
      <c r="B26" s="156"/>
      <c r="C26" s="156"/>
      <c r="D26" s="156"/>
      <c r="E26" s="156"/>
      <c r="F26" s="156"/>
      <c r="G26" s="156"/>
      <c r="H26" s="156"/>
      <c r="I26" s="156">
        <v>1321500</v>
      </c>
      <c r="J26" s="156"/>
      <c r="K26" s="156">
        <v>1321500</v>
      </c>
    </row>
    <row r="27" spans="1:11" ht="16.5">
      <c r="A27" s="302" t="s">
        <v>7</v>
      </c>
      <c r="B27" s="156"/>
      <c r="C27" s="156"/>
      <c r="D27" s="156"/>
      <c r="E27" s="156"/>
      <c r="F27" s="156"/>
      <c r="G27" s="156"/>
      <c r="H27" s="156"/>
      <c r="I27" s="156">
        <v>1321500</v>
      </c>
      <c r="J27" s="156"/>
      <c r="K27" s="156">
        <v>1321500</v>
      </c>
    </row>
    <row r="28" spans="1:11" ht="16.5">
      <c r="A28" s="302" t="s">
        <v>233</v>
      </c>
      <c r="B28" s="156">
        <v>17056717.41</v>
      </c>
      <c r="C28" s="156">
        <v>2149362.26</v>
      </c>
      <c r="D28" s="156"/>
      <c r="E28" s="156">
        <v>311466.67</v>
      </c>
      <c r="F28" s="156"/>
      <c r="G28" s="156"/>
      <c r="H28" s="156"/>
      <c r="I28" s="156"/>
      <c r="J28" s="156"/>
      <c r="K28" s="156">
        <v>19517546.34</v>
      </c>
    </row>
    <row r="29" spans="1:11" ht="16.5">
      <c r="A29" s="302" t="s">
        <v>14</v>
      </c>
      <c r="B29" s="156">
        <v>2663490</v>
      </c>
      <c r="C29" s="156">
        <v>790990</v>
      </c>
      <c r="D29" s="156"/>
      <c r="E29" s="156"/>
      <c r="F29" s="156"/>
      <c r="G29" s="156"/>
      <c r="H29" s="156"/>
      <c r="I29" s="156"/>
      <c r="J29" s="156"/>
      <c r="K29" s="156">
        <v>3454480</v>
      </c>
    </row>
    <row r="30" spans="1:11" ht="16.5">
      <c r="A30" s="302" t="s">
        <v>8</v>
      </c>
      <c r="B30" s="156">
        <v>103200</v>
      </c>
      <c r="C30" s="156"/>
      <c r="D30" s="156"/>
      <c r="E30" s="156"/>
      <c r="F30" s="156"/>
      <c r="G30" s="156"/>
      <c r="H30" s="156"/>
      <c r="I30" s="156"/>
      <c r="J30" s="156"/>
      <c r="K30" s="156">
        <v>103200</v>
      </c>
    </row>
    <row r="31" spans="1:11" ht="16.5">
      <c r="A31" s="302" t="s">
        <v>9</v>
      </c>
      <c r="B31" s="156">
        <v>223860</v>
      </c>
      <c r="C31" s="156"/>
      <c r="D31" s="156"/>
      <c r="E31" s="156"/>
      <c r="F31" s="156"/>
      <c r="G31" s="156"/>
      <c r="H31" s="156"/>
      <c r="I31" s="156"/>
      <c r="J31" s="156"/>
      <c r="K31" s="156">
        <v>223860</v>
      </c>
    </row>
    <row r="32" spans="1:11" ht="16.5">
      <c r="A32" s="302" t="s">
        <v>18</v>
      </c>
      <c r="B32" s="156">
        <v>170180</v>
      </c>
      <c r="C32" s="156"/>
      <c r="D32" s="156"/>
      <c r="E32" s="156"/>
      <c r="F32" s="156"/>
      <c r="G32" s="156"/>
      <c r="H32" s="156"/>
      <c r="I32" s="156"/>
      <c r="J32" s="156"/>
      <c r="K32" s="156">
        <v>170180</v>
      </c>
    </row>
    <row r="33" spans="1:11" ht="16.5">
      <c r="A33" s="302" t="s">
        <v>6</v>
      </c>
      <c r="B33" s="156">
        <v>2002460</v>
      </c>
      <c r="C33" s="156">
        <v>75610</v>
      </c>
      <c r="D33" s="156"/>
      <c r="E33" s="156"/>
      <c r="F33" s="156"/>
      <c r="G33" s="156"/>
      <c r="H33" s="156"/>
      <c r="I33" s="156"/>
      <c r="J33" s="156"/>
      <c r="K33" s="156">
        <v>2078070</v>
      </c>
    </row>
    <row r="34" spans="1:11" ht="16.5">
      <c r="A34" s="302" t="s">
        <v>10</v>
      </c>
      <c r="B34" s="156">
        <v>333997.41</v>
      </c>
      <c r="C34" s="156"/>
      <c r="D34" s="156"/>
      <c r="E34" s="156"/>
      <c r="F34" s="156"/>
      <c r="G34" s="156"/>
      <c r="H34" s="156"/>
      <c r="I34" s="156"/>
      <c r="J34" s="156"/>
      <c r="K34" s="156">
        <v>333997.41</v>
      </c>
    </row>
    <row r="35" spans="1:11" ht="16.5">
      <c r="A35" s="302" t="s">
        <v>15</v>
      </c>
      <c r="B35" s="156">
        <v>4134880</v>
      </c>
      <c r="C35" s="156">
        <v>184040</v>
      </c>
      <c r="D35" s="156"/>
      <c r="E35" s="156"/>
      <c r="F35" s="156"/>
      <c r="G35" s="156"/>
      <c r="H35" s="156"/>
      <c r="I35" s="156"/>
      <c r="J35" s="156"/>
      <c r="K35" s="156">
        <v>4318920</v>
      </c>
    </row>
    <row r="36" spans="1:11" ht="16.5">
      <c r="A36" s="302" t="s">
        <v>16</v>
      </c>
      <c r="B36" s="156">
        <v>2298300</v>
      </c>
      <c r="C36" s="156">
        <v>258102.26</v>
      </c>
      <c r="D36" s="156"/>
      <c r="E36" s="156"/>
      <c r="F36" s="156"/>
      <c r="G36" s="156"/>
      <c r="H36" s="156"/>
      <c r="I36" s="156"/>
      <c r="J36" s="156"/>
      <c r="K36" s="156">
        <v>2556402.26</v>
      </c>
    </row>
    <row r="37" spans="1:11" ht="16.5">
      <c r="A37" s="302" t="s">
        <v>11</v>
      </c>
      <c r="B37" s="156">
        <v>1519840</v>
      </c>
      <c r="C37" s="156">
        <v>58990</v>
      </c>
      <c r="D37" s="156"/>
      <c r="E37" s="156"/>
      <c r="F37" s="156"/>
      <c r="G37" s="156"/>
      <c r="H37" s="156"/>
      <c r="I37" s="156"/>
      <c r="J37" s="156"/>
      <c r="K37" s="156">
        <v>1578830</v>
      </c>
    </row>
    <row r="38" spans="1:11" ht="16.5">
      <c r="A38" s="302" t="s">
        <v>7</v>
      </c>
      <c r="B38" s="156">
        <v>2628000</v>
      </c>
      <c r="C38" s="156">
        <v>593960</v>
      </c>
      <c r="D38" s="156"/>
      <c r="E38" s="156">
        <v>311466.67</v>
      </c>
      <c r="F38" s="156"/>
      <c r="G38" s="156"/>
      <c r="H38" s="156"/>
      <c r="I38" s="156"/>
      <c r="J38" s="156"/>
      <c r="K38" s="156">
        <v>3533426.67</v>
      </c>
    </row>
    <row r="39" spans="1:11" ht="16.5">
      <c r="A39" s="302" t="s">
        <v>56</v>
      </c>
      <c r="B39" s="156">
        <v>128340</v>
      </c>
      <c r="C39" s="156"/>
      <c r="D39" s="156"/>
      <c r="E39" s="156"/>
      <c r="F39" s="156"/>
      <c r="G39" s="156"/>
      <c r="H39" s="156"/>
      <c r="I39" s="156"/>
      <c r="J39" s="156"/>
      <c r="K39" s="156">
        <v>128340</v>
      </c>
    </row>
    <row r="40" spans="1:11" ht="16.5">
      <c r="A40" s="302" t="s">
        <v>88</v>
      </c>
      <c r="B40" s="156">
        <v>150830</v>
      </c>
      <c r="C40" s="156"/>
      <c r="D40" s="156"/>
      <c r="E40" s="156"/>
      <c r="F40" s="156"/>
      <c r="G40" s="156"/>
      <c r="H40" s="156"/>
      <c r="I40" s="156"/>
      <c r="J40" s="156"/>
      <c r="K40" s="156">
        <v>150830</v>
      </c>
    </row>
    <row r="41" spans="1:11" ht="16.5">
      <c r="A41" s="302" t="s">
        <v>89</v>
      </c>
      <c r="B41" s="156">
        <v>672440</v>
      </c>
      <c r="C41" s="156">
        <v>164690</v>
      </c>
      <c r="D41" s="156"/>
      <c r="E41" s="156"/>
      <c r="F41" s="156"/>
      <c r="G41" s="156"/>
      <c r="H41" s="156"/>
      <c r="I41" s="156"/>
      <c r="J41" s="156"/>
      <c r="K41" s="156">
        <v>837130</v>
      </c>
    </row>
    <row r="42" spans="1:11" ht="16.5">
      <c r="A42" s="303" t="s">
        <v>87</v>
      </c>
      <c r="B42" s="157">
        <v>26900</v>
      </c>
      <c r="C42" s="157">
        <v>22980</v>
      </c>
      <c r="D42" s="157"/>
      <c r="E42" s="157"/>
      <c r="F42" s="157"/>
      <c r="G42" s="157"/>
      <c r="H42" s="157"/>
      <c r="I42" s="157"/>
      <c r="J42" s="157"/>
      <c r="K42" s="157">
        <v>49880</v>
      </c>
    </row>
    <row r="43" spans="1:11" ht="16.5">
      <c r="A43" s="391" t="s">
        <v>21</v>
      </c>
      <c r="B43" s="268">
        <v>17056717.41</v>
      </c>
      <c r="C43" s="268">
        <v>2149362.26</v>
      </c>
      <c r="D43" s="268">
        <v>103575</v>
      </c>
      <c r="E43" s="268">
        <v>313666.67</v>
      </c>
      <c r="F43" s="268">
        <v>22068</v>
      </c>
      <c r="G43" s="268">
        <v>75860.1</v>
      </c>
      <c r="H43" s="268">
        <v>5759.35</v>
      </c>
      <c r="I43" s="268">
        <v>61141200</v>
      </c>
      <c r="J43" s="268">
        <v>6403678.77</v>
      </c>
      <c r="K43" s="268">
        <v>87271887.56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22">
      <selection activeCell="A2" sqref="A2"/>
    </sheetView>
  </sheetViews>
  <sheetFormatPr defaultColWidth="9.140625" defaultRowHeight="15"/>
  <cols>
    <col min="1" max="1" width="9.140625" style="86" customWidth="1"/>
    <col min="2" max="2" width="12.57421875" style="86" customWidth="1"/>
    <col min="3" max="3" width="33.421875" style="86" customWidth="1"/>
    <col min="4" max="16" width="30.421875" style="86" bestFit="1" customWidth="1"/>
    <col min="17" max="17" width="13.421875" style="86" bestFit="1" customWidth="1"/>
    <col min="18" max="16384" width="9.00390625" style="86" customWidth="1"/>
  </cols>
  <sheetData>
    <row r="1" spans="1:4" ht="21">
      <c r="A1" s="122" t="s">
        <v>277</v>
      </c>
      <c r="D1" s="86">
        <v>1</v>
      </c>
    </row>
    <row r="2" spans="1:4" ht="16.5">
      <c r="A2" s="314" t="s">
        <v>20</v>
      </c>
      <c r="B2" s="315" t="s">
        <v>34</v>
      </c>
      <c r="C2" s="82"/>
      <c r="D2" s="82"/>
    </row>
    <row r="3" spans="1:4" ht="21">
      <c r="A3" s="364" t="s">
        <v>14</v>
      </c>
      <c r="B3" s="365">
        <v>3459530</v>
      </c>
      <c r="C3" s="96"/>
      <c r="D3" s="26"/>
    </row>
    <row r="4" spans="1:4" ht="21">
      <c r="A4" s="379" t="s">
        <v>8</v>
      </c>
      <c r="B4" s="380">
        <v>103200</v>
      </c>
      <c r="C4" s="96"/>
      <c r="D4" s="26"/>
    </row>
    <row r="5" spans="1:4" ht="21">
      <c r="A5" s="379" t="s">
        <v>9</v>
      </c>
      <c r="B5" s="380">
        <v>279480</v>
      </c>
      <c r="C5" s="96"/>
      <c r="D5" s="26"/>
    </row>
    <row r="6" spans="1:4" ht="21">
      <c r="A6" s="379" t="s">
        <v>18</v>
      </c>
      <c r="B6" s="380">
        <v>170180</v>
      </c>
      <c r="C6" s="96"/>
      <c r="D6" s="26"/>
    </row>
    <row r="7" spans="1:4" ht="21">
      <c r="A7" s="379" t="s">
        <v>6</v>
      </c>
      <c r="B7" s="380">
        <v>2096555</v>
      </c>
      <c r="C7" s="96"/>
      <c r="D7" s="26"/>
    </row>
    <row r="8" spans="1:4" ht="21">
      <c r="A8" s="379" t="s">
        <v>10</v>
      </c>
      <c r="B8" s="380">
        <v>343557.41</v>
      </c>
      <c r="C8" s="96"/>
      <c r="D8" s="26"/>
    </row>
    <row r="9" spans="1:4" ht="21">
      <c r="A9" s="379" t="s">
        <v>15</v>
      </c>
      <c r="B9" s="380">
        <v>4358868</v>
      </c>
      <c r="C9" s="96"/>
      <c r="D9" s="26"/>
    </row>
    <row r="10" spans="1:4" ht="21">
      <c r="A10" s="379" t="s">
        <v>16</v>
      </c>
      <c r="B10" s="380">
        <v>2556402.26</v>
      </c>
      <c r="C10" s="96"/>
      <c r="D10" s="26"/>
    </row>
    <row r="11" spans="1:4" ht="21">
      <c r="A11" s="379" t="s">
        <v>11</v>
      </c>
      <c r="B11" s="380">
        <v>1578830</v>
      </c>
      <c r="C11" s="96"/>
      <c r="D11" s="26"/>
    </row>
    <row r="12" spans="1:4" ht="21">
      <c r="A12" s="379" t="s">
        <v>7</v>
      </c>
      <c r="B12" s="380">
        <v>71152688.88999999</v>
      </c>
      <c r="C12" s="96"/>
      <c r="D12" s="26"/>
    </row>
    <row r="13" spans="1:4" ht="21">
      <c r="A13" s="379" t="s">
        <v>56</v>
      </c>
      <c r="B13" s="380">
        <v>128340</v>
      </c>
      <c r="C13" s="93"/>
      <c r="D13" s="26"/>
    </row>
    <row r="14" spans="1:4" ht="21">
      <c r="A14" s="379" t="s">
        <v>88</v>
      </c>
      <c r="B14" s="380">
        <v>150830</v>
      </c>
      <c r="C14" s="94"/>
      <c r="D14" s="26"/>
    </row>
    <row r="15" spans="1:4" ht="21">
      <c r="A15" s="379" t="s">
        <v>89</v>
      </c>
      <c r="B15" s="380">
        <v>837130</v>
      </c>
      <c r="C15" s="96"/>
      <c r="D15" s="26"/>
    </row>
    <row r="16" spans="1:4" ht="21">
      <c r="A16" s="321" t="s">
        <v>87</v>
      </c>
      <c r="B16" s="322">
        <v>56296</v>
      </c>
      <c r="C16" s="94"/>
      <c r="D16" s="26"/>
    </row>
    <row r="17" spans="1:4" ht="21">
      <c r="A17" s="321" t="s">
        <v>21</v>
      </c>
      <c r="B17" s="322">
        <v>87271887.55999999</v>
      </c>
      <c r="C17" s="96"/>
      <c r="D17" s="26"/>
    </row>
    <row r="18" spans="1:4" ht="21">
      <c r="A18"/>
      <c r="B18"/>
      <c r="C18" s="94"/>
      <c r="D18" s="26"/>
    </row>
    <row r="19" spans="1:4" ht="16.5">
      <c r="A19"/>
      <c r="B19"/>
      <c r="D19" s="95"/>
    </row>
    <row r="20" spans="1:2" ht="16.5">
      <c r="A20"/>
      <c r="B20"/>
    </row>
    <row r="21" spans="1:2" ht="16.5">
      <c r="A21"/>
      <c r="B21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227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52.00390625" style="8" customWidth="1"/>
    <col min="2" max="2" width="10.57421875" style="8" customWidth="1"/>
    <col min="3" max="4" width="9.28125" style="8" customWidth="1"/>
    <col min="5" max="5" width="8.57421875" style="8" customWidth="1"/>
    <col min="6" max="7" width="9.28125" style="8" customWidth="1"/>
    <col min="8" max="8" width="24.421875" style="8" bestFit="1" customWidth="1"/>
    <col min="9" max="9" width="18.00390625" style="8" bestFit="1" customWidth="1"/>
    <col min="10" max="10" width="15.00390625" style="8" bestFit="1" customWidth="1"/>
    <col min="11" max="16384" width="9.00390625" style="8" customWidth="1"/>
  </cols>
  <sheetData>
    <row r="1" spans="1:3" ht="18">
      <c r="A1" s="323" t="s">
        <v>0</v>
      </c>
      <c r="B1" s="324" t="s">
        <v>35</v>
      </c>
      <c r="C1" s="8" t="s">
        <v>77</v>
      </c>
    </row>
    <row r="3" spans="1:7" ht="18">
      <c r="A3" s="323" t="s">
        <v>34</v>
      </c>
      <c r="B3" s="323" t="s">
        <v>22</v>
      </c>
      <c r="C3" s="324"/>
      <c r="D3" s="324"/>
      <c r="E3" s="324"/>
      <c r="F3" s="324"/>
      <c r="G3"/>
    </row>
    <row r="4" spans="1:7" ht="18">
      <c r="A4" s="323" t="s">
        <v>20</v>
      </c>
      <c r="B4" s="324" t="s">
        <v>19</v>
      </c>
      <c r="C4" s="324" t="s">
        <v>17</v>
      </c>
      <c r="D4" s="324" t="s">
        <v>91</v>
      </c>
      <c r="E4" s="324" t="s">
        <v>108</v>
      </c>
      <c r="F4" s="324" t="s">
        <v>21</v>
      </c>
      <c r="G4"/>
    </row>
    <row r="5" spans="1:7" ht="18">
      <c r="A5" s="325">
        <v>2011726005</v>
      </c>
      <c r="B5" s="326">
        <v>50757.35</v>
      </c>
      <c r="C5" s="326"/>
      <c r="D5" s="326"/>
      <c r="E5" s="326">
        <v>6403678.77</v>
      </c>
      <c r="F5" s="326">
        <v>6454436.119999999</v>
      </c>
      <c r="G5"/>
    </row>
    <row r="6" spans="1:7" ht="18">
      <c r="A6" s="327" t="s">
        <v>13</v>
      </c>
      <c r="B6" s="326">
        <v>50757.35</v>
      </c>
      <c r="C6" s="326"/>
      <c r="D6" s="326"/>
      <c r="E6" s="326">
        <v>6403678.77</v>
      </c>
      <c r="F6" s="326">
        <v>6454436.119999999</v>
      </c>
      <c r="G6"/>
    </row>
    <row r="7" spans="1:7" ht="18">
      <c r="A7" s="366" t="s">
        <v>14</v>
      </c>
      <c r="B7" s="326">
        <v>5050</v>
      </c>
      <c r="C7" s="326"/>
      <c r="D7" s="326"/>
      <c r="E7" s="326"/>
      <c r="F7" s="326">
        <v>5050</v>
      </c>
      <c r="G7"/>
    </row>
    <row r="8" spans="1:7" ht="18">
      <c r="A8" s="366" t="s">
        <v>15</v>
      </c>
      <c r="B8" s="326">
        <v>39948</v>
      </c>
      <c r="C8" s="326"/>
      <c r="D8" s="326"/>
      <c r="E8" s="326"/>
      <c r="F8" s="326">
        <v>39948</v>
      </c>
      <c r="G8"/>
    </row>
    <row r="9" spans="1:7" ht="18">
      <c r="A9" s="366" t="s">
        <v>7</v>
      </c>
      <c r="B9" s="326">
        <v>5759.35</v>
      </c>
      <c r="C9" s="326"/>
      <c r="D9" s="326"/>
      <c r="E9" s="326">
        <v>6403678.77</v>
      </c>
      <c r="F9" s="326">
        <v>6409438.119999999</v>
      </c>
      <c r="G9"/>
    </row>
    <row r="10" spans="1:7" ht="18">
      <c r="A10" s="325">
        <v>2011753015</v>
      </c>
      <c r="B10" s="326">
        <v>313716.67</v>
      </c>
      <c r="C10" s="326">
        <v>19309654.67</v>
      </c>
      <c r="D10" s="326">
        <v>61141200</v>
      </c>
      <c r="E10" s="326"/>
      <c r="F10" s="326">
        <v>80764571.34</v>
      </c>
      <c r="G10"/>
    </row>
    <row r="11" spans="1:7" ht="18">
      <c r="A11" s="327" t="s">
        <v>209</v>
      </c>
      <c r="B11" s="326">
        <v>313716.67</v>
      </c>
      <c r="C11" s="326">
        <v>19309654.67</v>
      </c>
      <c r="D11" s="326">
        <v>61141200</v>
      </c>
      <c r="E11" s="326"/>
      <c r="F11" s="326">
        <v>80764571.34</v>
      </c>
      <c r="G11"/>
    </row>
    <row r="12" spans="1:7" ht="18">
      <c r="A12" s="366" t="s">
        <v>14</v>
      </c>
      <c r="B12" s="326"/>
      <c r="C12" s="326">
        <v>3454480</v>
      </c>
      <c r="D12" s="326"/>
      <c r="E12" s="326"/>
      <c r="F12" s="326">
        <v>3454480</v>
      </c>
      <c r="G12"/>
    </row>
    <row r="13" spans="1:7" ht="18">
      <c r="A13" s="366" t="s">
        <v>8</v>
      </c>
      <c r="B13" s="326"/>
      <c r="C13" s="326">
        <v>103200</v>
      </c>
      <c r="D13" s="326"/>
      <c r="E13" s="326"/>
      <c r="F13" s="326">
        <v>103200</v>
      </c>
      <c r="G13"/>
    </row>
    <row r="14" spans="1:7" ht="18">
      <c r="A14" s="366" t="s">
        <v>9</v>
      </c>
      <c r="B14" s="326"/>
      <c r="C14" s="326">
        <v>276780</v>
      </c>
      <c r="D14" s="326"/>
      <c r="E14" s="326"/>
      <c r="F14" s="326">
        <v>276780</v>
      </c>
      <c r="G14"/>
    </row>
    <row r="15" spans="1:7" ht="18">
      <c r="A15" s="366" t="s">
        <v>18</v>
      </c>
      <c r="B15" s="326"/>
      <c r="C15" s="326">
        <v>170180</v>
      </c>
      <c r="D15" s="326"/>
      <c r="E15" s="326"/>
      <c r="F15" s="326">
        <v>170180</v>
      </c>
      <c r="G15"/>
    </row>
    <row r="16" spans="1:7" ht="18">
      <c r="A16" s="366" t="s">
        <v>6</v>
      </c>
      <c r="B16" s="326"/>
      <c r="C16" s="326">
        <v>2094955</v>
      </c>
      <c r="D16" s="326"/>
      <c r="E16" s="326"/>
      <c r="F16" s="326">
        <v>2094955</v>
      </c>
      <c r="G16"/>
    </row>
    <row r="17" spans="1:7" ht="18">
      <c r="A17" s="366" t="s">
        <v>10</v>
      </c>
      <c r="B17" s="326"/>
      <c r="C17" s="326">
        <v>333997.41</v>
      </c>
      <c r="D17" s="326"/>
      <c r="E17" s="326"/>
      <c r="F17" s="326">
        <v>333997.41</v>
      </c>
      <c r="G17"/>
    </row>
    <row r="18" spans="1:7" ht="18">
      <c r="A18" s="366" t="s">
        <v>87</v>
      </c>
      <c r="B18" s="326"/>
      <c r="C18" s="326">
        <v>49880</v>
      </c>
      <c r="D18" s="326"/>
      <c r="E18" s="326"/>
      <c r="F18" s="326">
        <v>49880</v>
      </c>
      <c r="G18"/>
    </row>
    <row r="19" spans="1:7" ht="18">
      <c r="A19" s="366" t="s">
        <v>15</v>
      </c>
      <c r="B19" s="326"/>
      <c r="C19" s="326">
        <v>4318920</v>
      </c>
      <c r="D19" s="326"/>
      <c r="E19" s="326"/>
      <c r="F19" s="326">
        <v>4318920</v>
      </c>
      <c r="G19"/>
    </row>
    <row r="20" spans="1:7" ht="18">
      <c r="A20" s="366" t="s">
        <v>16</v>
      </c>
      <c r="B20" s="326"/>
      <c r="C20" s="326">
        <v>2556402.26</v>
      </c>
      <c r="D20" s="326"/>
      <c r="E20" s="326"/>
      <c r="F20" s="326">
        <v>2556402.26</v>
      </c>
      <c r="G20"/>
    </row>
    <row r="21" spans="1:7" ht="18">
      <c r="A21" s="366" t="s">
        <v>56</v>
      </c>
      <c r="B21" s="326"/>
      <c r="C21" s="326">
        <v>128340</v>
      </c>
      <c r="D21" s="326"/>
      <c r="E21" s="326"/>
      <c r="F21" s="326">
        <v>128340</v>
      </c>
      <c r="G21"/>
    </row>
    <row r="22" spans="1:7" ht="18">
      <c r="A22" s="366" t="s">
        <v>11</v>
      </c>
      <c r="B22" s="326"/>
      <c r="C22" s="326">
        <v>1578830</v>
      </c>
      <c r="D22" s="326"/>
      <c r="E22" s="326"/>
      <c r="F22" s="326">
        <v>1578830</v>
      </c>
      <c r="G22"/>
    </row>
    <row r="23" spans="1:7" ht="18">
      <c r="A23" s="366" t="s">
        <v>88</v>
      </c>
      <c r="B23" s="326"/>
      <c r="C23" s="326">
        <v>150830</v>
      </c>
      <c r="D23" s="326"/>
      <c r="E23" s="326"/>
      <c r="F23" s="326">
        <v>150830</v>
      </c>
      <c r="G23"/>
    </row>
    <row r="24" spans="1:7" ht="18">
      <c r="A24" s="366" t="s">
        <v>89</v>
      </c>
      <c r="B24" s="326"/>
      <c r="C24" s="326">
        <v>837130</v>
      </c>
      <c r="D24" s="326"/>
      <c r="E24" s="326"/>
      <c r="F24" s="326">
        <v>837130</v>
      </c>
      <c r="G24"/>
    </row>
    <row r="25" spans="1:7" ht="18">
      <c r="A25" s="366" t="s">
        <v>7</v>
      </c>
      <c r="B25" s="326">
        <v>313716.67</v>
      </c>
      <c r="C25" s="326">
        <v>3255730</v>
      </c>
      <c r="D25" s="326">
        <v>61141200</v>
      </c>
      <c r="E25" s="326"/>
      <c r="F25" s="326">
        <v>64710646.67</v>
      </c>
      <c r="G25"/>
    </row>
    <row r="26" spans="1:7" ht="18">
      <c r="A26" s="325">
        <v>2011726001</v>
      </c>
      <c r="B26" s="326">
        <v>40620.1</v>
      </c>
      <c r="C26" s="326"/>
      <c r="D26" s="326"/>
      <c r="E26" s="326"/>
      <c r="F26" s="326">
        <v>40620.1</v>
      </c>
      <c r="G26"/>
    </row>
    <row r="27" spans="1:7" ht="18">
      <c r="A27" s="327" t="s">
        <v>5</v>
      </c>
      <c r="B27" s="326">
        <v>40620.1</v>
      </c>
      <c r="C27" s="326"/>
      <c r="D27" s="326"/>
      <c r="E27" s="326"/>
      <c r="F27" s="326">
        <v>40620.1</v>
      </c>
      <c r="G27"/>
    </row>
    <row r="28" spans="1:7" ht="18">
      <c r="A28" s="366" t="s">
        <v>6</v>
      </c>
      <c r="B28" s="326">
        <v>1600</v>
      </c>
      <c r="C28" s="326"/>
      <c r="D28" s="326"/>
      <c r="E28" s="326"/>
      <c r="F28" s="326">
        <v>1600</v>
      </c>
      <c r="G28"/>
    </row>
    <row r="29" spans="1:7" ht="18">
      <c r="A29" s="366" t="s">
        <v>87</v>
      </c>
      <c r="B29" s="326">
        <v>6416</v>
      </c>
      <c r="C29" s="326"/>
      <c r="D29" s="326"/>
      <c r="E29" s="326"/>
      <c r="F29" s="326">
        <v>6416</v>
      </c>
      <c r="G29"/>
    </row>
    <row r="30" spans="1:7" ht="18">
      <c r="A30" s="366" t="s">
        <v>7</v>
      </c>
      <c r="B30" s="326">
        <v>32604.1</v>
      </c>
      <c r="C30" s="326"/>
      <c r="D30" s="326"/>
      <c r="E30" s="326"/>
      <c r="F30" s="326">
        <v>32604.1</v>
      </c>
      <c r="G30"/>
    </row>
    <row r="31" spans="1:7" ht="18">
      <c r="A31" s="325">
        <v>2011726002</v>
      </c>
      <c r="B31" s="326">
        <v>12260</v>
      </c>
      <c r="C31" s="326"/>
      <c r="D31" s="326"/>
      <c r="E31" s="326"/>
      <c r="F31" s="326">
        <v>12260</v>
      </c>
      <c r="G31"/>
    </row>
    <row r="32" spans="1:7" ht="18">
      <c r="A32" s="327" t="s">
        <v>23</v>
      </c>
      <c r="B32" s="326">
        <v>12260</v>
      </c>
      <c r="C32" s="326"/>
      <c r="D32" s="326"/>
      <c r="E32" s="326"/>
      <c r="F32" s="326">
        <v>12260</v>
      </c>
      <c r="G32"/>
    </row>
    <row r="33" spans="1:7" ht="18">
      <c r="A33" s="366" t="s">
        <v>9</v>
      </c>
      <c r="B33" s="326">
        <v>2700</v>
      </c>
      <c r="C33" s="326"/>
      <c r="D33" s="326"/>
      <c r="E33" s="326"/>
      <c r="F33" s="326">
        <v>2700</v>
      </c>
      <c r="G33"/>
    </row>
    <row r="34" spans="1:7" ht="18">
      <c r="A34" s="366" t="s">
        <v>10</v>
      </c>
      <c r="B34" s="326">
        <v>9560</v>
      </c>
      <c r="C34" s="326"/>
      <c r="D34" s="326"/>
      <c r="E34" s="326"/>
      <c r="F34" s="326">
        <v>9560</v>
      </c>
      <c r="G34"/>
    </row>
    <row r="35" spans="1:7" ht="18">
      <c r="A35" s="325" t="s">
        <v>21</v>
      </c>
      <c r="B35" s="326">
        <v>417354.11999999994</v>
      </c>
      <c r="C35" s="326">
        <v>19309654.67</v>
      </c>
      <c r="D35" s="326">
        <v>61141200</v>
      </c>
      <c r="E35" s="326">
        <v>6403678.77</v>
      </c>
      <c r="F35" s="326">
        <v>87271887.56</v>
      </c>
      <c r="G35"/>
    </row>
    <row r="36" spans="1:7" ht="18">
      <c r="A36"/>
      <c r="B36"/>
      <c r="C36"/>
      <c r="D36"/>
      <c r="E36"/>
      <c r="F36"/>
      <c r="G36"/>
    </row>
    <row r="37" spans="1:7" ht="18">
      <c r="A37"/>
      <c r="B37"/>
      <c r="C37"/>
      <c r="D37"/>
      <c r="E37"/>
      <c r="F37"/>
      <c r="G37"/>
    </row>
    <row r="38" spans="1:7" ht="18">
      <c r="A38"/>
      <c r="B38"/>
      <c r="C38"/>
      <c r="D38"/>
      <c r="E38"/>
      <c r="F38"/>
      <c r="G38"/>
    </row>
    <row r="39" spans="1:7" ht="18">
      <c r="A39"/>
      <c r="B39"/>
      <c r="C39"/>
      <c r="D39"/>
      <c r="E39"/>
      <c r="F39"/>
      <c r="G39"/>
    </row>
    <row r="40" spans="1:7" ht="18">
      <c r="A40"/>
      <c r="B40"/>
      <c r="C40"/>
      <c r="D40"/>
      <c r="E40"/>
      <c r="F40"/>
      <c r="G40"/>
    </row>
    <row r="41" spans="1:7" ht="18">
      <c r="A41"/>
      <c r="B41"/>
      <c r="C41"/>
      <c r="D41"/>
      <c r="E41"/>
      <c r="F41"/>
      <c r="G41"/>
    </row>
    <row r="42" spans="1:7" ht="18">
      <c r="A42"/>
      <c r="B42"/>
      <c r="C42"/>
      <c r="D42"/>
      <c r="E42"/>
      <c r="F42"/>
      <c r="G42"/>
    </row>
    <row r="43" spans="1:7" ht="18">
      <c r="A43"/>
      <c r="B43"/>
      <c r="C43"/>
      <c r="D43"/>
      <c r="E43"/>
      <c r="F43"/>
      <c r="G43"/>
    </row>
    <row r="44" spans="1:7" ht="18">
      <c r="A44"/>
      <c r="B44"/>
      <c r="C44"/>
      <c r="D44"/>
      <c r="E44"/>
      <c r="F44"/>
      <c r="G44"/>
    </row>
    <row r="45" spans="1:7" ht="18">
      <c r="A45"/>
      <c r="B45"/>
      <c r="C45"/>
      <c r="D45"/>
      <c r="E45"/>
      <c r="F45"/>
      <c r="G45"/>
    </row>
    <row r="46" spans="1:7" ht="18">
      <c r="A46"/>
      <c r="B46"/>
      <c r="C46"/>
      <c r="D46"/>
      <c r="E46"/>
      <c r="F46"/>
      <c r="G46"/>
    </row>
    <row r="47" spans="1:7" ht="18">
      <c r="A47"/>
      <c r="B47"/>
      <c r="C47"/>
      <c r="D47"/>
      <c r="E47"/>
      <c r="F47"/>
      <c r="G47"/>
    </row>
    <row r="48" spans="1:7" ht="18">
      <c r="A48"/>
      <c r="B48"/>
      <c r="C48"/>
      <c r="D48"/>
      <c r="E48"/>
      <c r="F48"/>
      <c r="G48"/>
    </row>
    <row r="49" spans="1:7" ht="18">
      <c r="A49"/>
      <c r="B49"/>
      <c r="C49"/>
      <c r="D49"/>
      <c r="E49"/>
      <c r="F49"/>
      <c r="G49"/>
    </row>
    <row r="50" spans="1:7" ht="18">
      <c r="A50"/>
      <c r="B50"/>
      <c r="C50"/>
      <c r="D50"/>
      <c r="E50"/>
      <c r="F50"/>
      <c r="G50"/>
    </row>
    <row r="51" spans="1:7" ht="18">
      <c r="A51"/>
      <c r="B51"/>
      <c r="C51"/>
      <c r="D51"/>
      <c r="E51"/>
      <c r="F51"/>
      <c r="G51"/>
    </row>
    <row r="52" spans="1:7" ht="18">
      <c r="A52"/>
      <c r="B52"/>
      <c r="C52"/>
      <c r="D52"/>
      <c r="E52"/>
      <c r="F52"/>
      <c r="G52"/>
    </row>
    <row r="53" spans="1:7" ht="18">
      <c r="A53"/>
      <c r="B53"/>
      <c r="C53"/>
      <c r="D53"/>
      <c r="E53"/>
      <c r="F53"/>
      <c r="G53"/>
    </row>
    <row r="54" spans="1:7" ht="18">
      <c r="A54"/>
      <c r="B54"/>
      <c r="C54"/>
      <c r="D54"/>
      <c r="E54"/>
      <c r="F54"/>
      <c r="G54"/>
    </row>
    <row r="55" spans="1:7" ht="18">
      <c r="A55"/>
      <c r="B55"/>
      <c r="C55"/>
      <c r="D55"/>
      <c r="E55"/>
      <c r="F55"/>
      <c r="G55"/>
    </row>
    <row r="56" spans="1:7" ht="18">
      <c r="A56"/>
      <c r="B56"/>
      <c r="C56"/>
      <c r="D56"/>
      <c r="E56"/>
      <c r="F56"/>
      <c r="G56"/>
    </row>
    <row r="57" spans="1:7" ht="18">
      <c r="A57"/>
      <c r="B57"/>
      <c r="C57"/>
      <c r="D57"/>
      <c r="E57"/>
      <c r="F57"/>
      <c r="G57"/>
    </row>
    <row r="58" spans="1:7" ht="18">
      <c r="A58"/>
      <c r="B58"/>
      <c r="C58"/>
      <c r="D58"/>
      <c r="E58"/>
      <c r="F58"/>
      <c r="G58"/>
    </row>
    <row r="59" spans="1:7" ht="18">
      <c r="A59"/>
      <c r="B59"/>
      <c r="C59"/>
      <c r="D59"/>
      <c r="E59"/>
      <c r="F59"/>
      <c r="G59"/>
    </row>
    <row r="60" spans="1:7" ht="18">
      <c r="A60"/>
      <c r="B60"/>
      <c r="C60"/>
      <c r="D60"/>
      <c r="E60"/>
      <c r="F60"/>
      <c r="G60"/>
    </row>
    <row r="61" spans="1:7" ht="18">
      <c r="A61"/>
      <c r="B61"/>
      <c r="C61"/>
      <c r="D61"/>
      <c r="E61"/>
      <c r="F61"/>
      <c r="G61"/>
    </row>
    <row r="62" spans="1:7" ht="18">
      <c r="A62"/>
      <c r="B62"/>
      <c r="C62"/>
      <c r="D62"/>
      <c r="E62"/>
      <c r="F62"/>
      <c r="G62"/>
    </row>
    <row r="63" spans="1:7" ht="18">
      <c r="A63"/>
      <c r="B63"/>
      <c r="C63"/>
      <c r="D63"/>
      <c r="E63"/>
      <c r="F63"/>
      <c r="G63"/>
    </row>
    <row r="64" spans="1:7" ht="18">
      <c r="A64"/>
      <c r="B64"/>
      <c r="C64"/>
      <c r="D64"/>
      <c r="E64"/>
      <c r="F64"/>
      <c r="G64"/>
    </row>
    <row r="65" spans="1:7" ht="18">
      <c r="A65"/>
      <c r="B65"/>
      <c r="C65"/>
      <c r="D65"/>
      <c r="E65"/>
      <c r="F65"/>
      <c r="G65"/>
    </row>
    <row r="66" spans="1:7" ht="18">
      <c r="A66"/>
      <c r="B66"/>
      <c r="C66"/>
      <c r="D66"/>
      <c r="E66"/>
      <c r="F66"/>
      <c r="G66"/>
    </row>
    <row r="67" spans="1:7" ht="18">
      <c r="A67"/>
      <c r="B67"/>
      <c r="C67"/>
      <c r="D67"/>
      <c r="E67"/>
      <c r="F67"/>
      <c r="G67"/>
    </row>
    <row r="68" spans="1:7" ht="18">
      <c r="A68"/>
      <c r="B68"/>
      <c r="C68"/>
      <c r="D68"/>
      <c r="E68"/>
      <c r="F68"/>
      <c r="G68"/>
    </row>
    <row r="69" spans="1:7" ht="18">
      <c r="A69"/>
      <c r="B69"/>
      <c r="C69"/>
      <c r="D69"/>
      <c r="E69"/>
      <c r="F69"/>
      <c r="G69"/>
    </row>
    <row r="70" spans="1:7" ht="18">
      <c r="A70"/>
      <c r="B70"/>
      <c r="C70"/>
      <c r="D70"/>
      <c r="E70"/>
      <c r="F70"/>
      <c r="G70"/>
    </row>
    <row r="71" spans="1:7" ht="18">
      <c r="A71"/>
      <c r="B71"/>
      <c r="C71"/>
      <c r="D71"/>
      <c r="E71"/>
      <c r="F71"/>
      <c r="G71"/>
    </row>
    <row r="72" spans="1:7" ht="18">
      <c r="A72"/>
      <c r="B72"/>
      <c r="C72"/>
      <c r="D72"/>
      <c r="E72"/>
      <c r="F72"/>
      <c r="G72"/>
    </row>
    <row r="73" spans="1:7" ht="18">
      <c r="A73"/>
      <c r="B73"/>
      <c r="C73"/>
      <c r="D73"/>
      <c r="E73"/>
      <c r="F73"/>
      <c r="G73"/>
    </row>
    <row r="74" spans="1:7" ht="18">
      <c r="A74"/>
      <c r="B74"/>
      <c r="C74"/>
      <c r="D74"/>
      <c r="E74"/>
      <c r="F74"/>
      <c r="G74"/>
    </row>
    <row r="75" spans="1:7" ht="18">
      <c r="A75"/>
      <c r="B75"/>
      <c r="C75"/>
      <c r="D75"/>
      <c r="E75"/>
      <c r="F75"/>
      <c r="G75"/>
    </row>
    <row r="76" spans="1:7" ht="18">
      <c r="A76"/>
      <c r="B76"/>
      <c r="C76"/>
      <c r="D76"/>
      <c r="E76"/>
      <c r="F76"/>
      <c r="G76"/>
    </row>
    <row r="77" spans="1:7" ht="18">
      <c r="A77"/>
      <c r="B77"/>
      <c r="C77"/>
      <c r="D77"/>
      <c r="E77"/>
      <c r="F77"/>
      <c r="G77"/>
    </row>
    <row r="78" spans="1:7" ht="18">
      <c r="A78"/>
      <c r="B78"/>
      <c r="C78"/>
      <c r="D78"/>
      <c r="E78"/>
      <c r="F78"/>
      <c r="G78"/>
    </row>
    <row r="79" spans="1:7" ht="18">
      <c r="A79"/>
      <c r="B79"/>
      <c r="C79"/>
      <c r="D79"/>
      <c r="E79"/>
      <c r="F79"/>
      <c r="G79"/>
    </row>
    <row r="80" spans="1:7" ht="18">
      <c r="A80"/>
      <c r="B80"/>
      <c r="C80"/>
      <c r="D80"/>
      <c r="E80"/>
      <c r="F80"/>
      <c r="G80"/>
    </row>
    <row r="81" spans="1:7" ht="18">
      <c r="A81"/>
      <c r="B81"/>
      <c r="C81"/>
      <c r="D81"/>
      <c r="E81"/>
      <c r="F81"/>
      <c r="G81"/>
    </row>
    <row r="82" spans="1:7" ht="18">
      <c r="A82"/>
      <c r="B82"/>
      <c r="C82"/>
      <c r="D82"/>
      <c r="E82"/>
      <c r="F82"/>
      <c r="G82"/>
    </row>
    <row r="83" spans="1:7" ht="18">
      <c r="A83"/>
      <c r="B83"/>
      <c r="C83"/>
      <c r="D83"/>
      <c r="E83"/>
      <c r="F83"/>
      <c r="G83"/>
    </row>
    <row r="84" spans="1:7" ht="18">
      <c r="A84"/>
      <c r="B84"/>
      <c r="C84"/>
      <c r="D84"/>
      <c r="E84"/>
      <c r="F84"/>
      <c r="G84"/>
    </row>
    <row r="85" spans="1:7" ht="18">
      <c r="A85"/>
      <c r="B85"/>
      <c r="C85"/>
      <c r="D85"/>
      <c r="E85"/>
      <c r="F85"/>
      <c r="G85"/>
    </row>
    <row r="86" spans="1:7" ht="18">
      <c r="A86"/>
      <c r="B86"/>
      <c r="C86"/>
      <c r="D86"/>
      <c r="E86"/>
      <c r="F86"/>
      <c r="G86"/>
    </row>
    <row r="87" spans="1:7" ht="18">
      <c r="A87"/>
      <c r="B87"/>
      <c r="C87"/>
      <c r="D87"/>
      <c r="E87"/>
      <c r="F87"/>
      <c r="G87"/>
    </row>
    <row r="88" spans="1:7" ht="18">
      <c r="A88"/>
      <c r="B88"/>
      <c r="C88"/>
      <c r="D88"/>
      <c r="E88"/>
      <c r="F88"/>
      <c r="G88"/>
    </row>
    <row r="89" spans="1:7" ht="18">
      <c r="A89"/>
      <c r="B89"/>
      <c r="C89"/>
      <c r="D89"/>
      <c r="E89"/>
      <c r="F89"/>
      <c r="G89"/>
    </row>
    <row r="90" spans="1:7" ht="18">
      <c r="A90"/>
      <c r="B90"/>
      <c r="C90"/>
      <c r="D90"/>
      <c r="E90"/>
      <c r="F90"/>
      <c r="G90"/>
    </row>
    <row r="91" spans="1:7" ht="18">
      <c r="A91"/>
      <c r="B91"/>
      <c r="C91"/>
      <c r="D91"/>
      <c r="E91"/>
      <c r="F91"/>
      <c r="G91"/>
    </row>
    <row r="92" spans="1:7" ht="18">
      <c r="A92"/>
      <c r="B92"/>
      <c r="C92"/>
      <c r="D92"/>
      <c r="E92"/>
      <c r="F92"/>
      <c r="G92"/>
    </row>
    <row r="93" spans="1:7" ht="18">
      <c r="A93"/>
      <c r="B93"/>
      <c r="C93"/>
      <c r="D93"/>
      <c r="E93"/>
      <c r="F93"/>
      <c r="G93"/>
    </row>
    <row r="94" spans="1:7" ht="18">
      <c r="A94"/>
      <c r="B94"/>
      <c r="C94"/>
      <c r="D94"/>
      <c r="E94"/>
      <c r="F94"/>
      <c r="G94"/>
    </row>
    <row r="95" spans="1:7" ht="18">
      <c r="A95"/>
      <c r="B95"/>
      <c r="C95"/>
      <c r="D95"/>
      <c r="E95"/>
      <c r="F95"/>
      <c r="G95"/>
    </row>
    <row r="96" spans="1:7" ht="18">
      <c r="A96"/>
      <c r="B96"/>
      <c r="C96"/>
      <c r="D96"/>
      <c r="E96"/>
      <c r="F96"/>
      <c r="G96"/>
    </row>
    <row r="97" spans="1:7" ht="18">
      <c r="A97"/>
      <c r="B97"/>
      <c r="C97"/>
      <c r="D97"/>
      <c r="E97"/>
      <c r="F97"/>
      <c r="G97"/>
    </row>
    <row r="98" spans="1:7" ht="18">
      <c r="A98"/>
      <c r="B98"/>
      <c r="C98"/>
      <c r="D98"/>
      <c r="E98"/>
      <c r="F98"/>
      <c r="G98"/>
    </row>
    <row r="99" spans="1:7" ht="18">
      <c r="A99"/>
      <c r="B99"/>
      <c r="C99"/>
      <c r="D99"/>
      <c r="E99"/>
      <c r="F99"/>
      <c r="G99"/>
    </row>
    <row r="100" spans="1:7" ht="18">
      <c r="A100"/>
      <c r="B100"/>
      <c r="C100"/>
      <c r="D100"/>
      <c r="E100"/>
      <c r="F100"/>
      <c r="G100"/>
    </row>
    <row r="101" spans="1:7" ht="18">
      <c r="A101"/>
      <c r="B101"/>
      <c r="C101"/>
      <c r="D101"/>
      <c r="E101"/>
      <c r="F101"/>
      <c r="G101"/>
    </row>
    <row r="102" spans="1:7" ht="18">
      <c r="A102"/>
      <c r="B102"/>
      <c r="C102"/>
      <c r="D102"/>
      <c r="E102"/>
      <c r="F102"/>
      <c r="G102"/>
    </row>
    <row r="103" spans="1:7" ht="18">
      <c r="A103"/>
      <c r="B103"/>
      <c r="C103"/>
      <c r="D103"/>
      <c r="E103"/>
      <c r="F103"/>
      <c r="G103"/>
    </row>
    <row r="104" spans="1:7" ht="18">
      <c r="A104"/>
      <c r="B104"/>
      <c r="C104"/>
      <c r="D104"/>
      <c r="E104"/>
      <c r="F104"/>
      <c r="G104"/>
    </row>
    <row r="105" spans="1:7" ht="18">
      <c r="A105"/>
      <c r="B105"/>
      <c r="C105"/>
      <c r="D105"/>
      <c r="E105"/>
      <c r="F105"/>
      <c r="G105"/>
    </row>
    <row r="106" spans="1:7" ht="18">
      <c r="A106"/>
      <c r="B106"/>
      <c r="C106"/>
      <c r="D106"/>
      <c r="E106"/>
      <c r="F106"/>
      <c r="G106"/>
    </row>
    <row r="107" spans="1:7" ht="18">
      <c r="A107"/>
      <c r="B107"/>
      <c r="C107"/>
      <c r="D107"/>
      <c r="E107"/>
      <c r="F107"/>
      <c r="G107" s="9"/>
    </row>
    <row r="108" spans="1:7" ht="18">
      <c r="A108"/>
      <c r="B108"/>
      <c r="C108"/>
      <c r="D108"/>
      <c r="E108"/>
      <c r="F108"/>
      <c r="G108" s="9"/>
    </row>
    <row r="109" spans="1:7" ht="18">
      <c r="A109"/>
      <c r="B109"/>
      <c r="C109"/>
      <c r="D109"/>
      <c r="E109"/>
      <c r="F109"/>
      <c r="G109" s="9"/>
    </row>
    <row r="110" spans="1:7" ht="18">
      <c r="A110"/>
      <c r="B110"/>
      <c r="C110"/>
      <c r="D110"/>
      <c r="E110"/>
      <c r="F110"/>
      <c r="G110" s="9"/>
    </row>
    <row r="111" spans="1:7" ht="18">
      <c r="A111"/>
      <c r="B111"/>
      <c r="C111"/>
      <c r="D111"/>
      <c r="E111"/>
      <c r="F111"/>
      <c r="G111" s="9"/>
    </row>
    <row r="112" spans="1:7" ht="18">
      <c r="A112"/>
      <c r="B112"/>
      <c r="C112"/>
      <c r="D112"/>
      <c r="E112"/>
      <c r="F112"/>
      <c r="G112" s="9"/>
    </row>
    <row r="113" spans="1:7" ht="18">
      <c r="A113"/>
      <c r="B113"/>
      <c r="C113"/>
      <c r="D113"/>
      <c r="E113"/>
      <c r="F113"/>
      <c r="G113" s="9"/>
    </row>
    <row r="114" spans="1:7" ht="18">
      <c r="A114"/>
      <c r="B114"/>
      <c r="C114"/>
      <c r="D114"/>
      <c r="E114"/>
      <c r="F114"/>
      <c r="G114" s="9"/>
    </row>
    <row r="115" spans="1:7" ht="18">
      <c r="A115"/>
      <c r="B115"/>
      <c r="C115"/>
      <c r="D115"/>
      <c r="E115"/>
      <c r="F115"/>
      <c r="G115" s="9"/>
    </row>
    <row r="116" spans="1:7" ht="18">
      <c r="A116"/>
      <c r="B116"/>
      <c r="C116"/>
      <c r="D116"/>
      <c r="E116"/>
      <c r="F116"/>
      <c r="G116" s="9"/>
    </row>
    <row r="117" spans="1:7" ht="18">
      <c r="A117"/>
      <c r="B117"/>
      <c r="C117"/>
      <c r="D117"/>
      <c r="E117"/>
      <c r="F117"/>
      <c r="G117" s="9"/>
    </row>
    <row r="118" spans="1:7" ht="18">
      <c r="A118"/>
      <c r="B118"/>
      <c r="C118"/>
      <c r="D118"/>
      <c r="E118"/>
      <c r="F118"/>
      <c r="G118" s="9"/>
    </row>
    <row r="119" spans="1:7" ht="18">
      <c r="A119"/>
      <c r="B119"/>
      <c r="C119"/>
      <c r="D119"/>
      <c r="E119"/>
      <c r="F119"/>
      <c r="G119" s="9"/>
    </row>
    <row r="120" spans="1:7" ht="18">
      <c r="A120"/>
      <c r="B120"/>
      <c r="C120"/>
      <c r="D120"/>
      <c r="E120"/>
      <c r="F120"/>
      <c r="G120" s="9"/>
    </row>
    <row r="121" spans="1:7" ht="18">
      <c r="A121"/>
      <c r="B121"/>
      <c r="C121"/>
      <c r="D121"/>
      <c r="E121"/>
      <c r="F121"/>
      <c r="G121" s="9"/>
    </row>
    <row r="122" spans="1:7" ht="18">
      <c r="A122"/>
      <c r="B122"/>
      <c r="C122"/>
      <c r="D122"/>
      <c r="E122"/>
      <c r="F122"/>
      <c r="G122" s="9"/>
    </row>
    <row r="123" spans="1:7" ht="18">
      <c r="A123"/>
      <c r="B123"/>
      <c r="C123"/>
      <c r="D123"/>
      <c r="E123"/>
      <c r="F123"/>
      <c r="G123" s="9"/>
    </row>
    <row r="124" spans="1:7" ht="18">
      <c r="A124"/>
      <c r="B124"/>
      <c r="C124"/>
      <c r="D124"/>
      <c r="E124"/>
      <c r="F124"/>
      <c r="G124" s="9"/>
    </row>
    <row r="125" spans="1:7" ht="18">
      <c r="A125"/>
      <c r="B125"/>
      <c r="C125"/>
      <c r="D125"/>
      <c r="E125"/>
      <c r="F125"/>
      <c r="G125" s="9"/>
    </row>
    <row r="126" spans="1:7" ht="18">
      <c r="A126"/>
      <c r="B126"/>
      <c r="C126"/>
      <c r="D126"/>
      <c r="E126"/>
      <c r="F126"/>
      <c r="G126" s="9"/>
    </row>
    <row r="127" spans="1:7" ht="18">
      <c r="A127"/>
      <c r="B127"/>
      <c r="C127"/>
      <c r="D127"/>
      <c r="E127"/>
      <c r="F127"/>
      <c r="G127" s="9"/>
    </row>
    <row r="128" spans="1:7" ht="18">
      <c r="A128"/>
      <c r="B128"/>
      <c r="C128"/>
      <c r="D128"/>
      <c r="E128"/>
      <c r="F128"/>
      <c r="G128" s="9"/>
    </row>
    <row r="129" spans="1:7" ht="18">
      <c r="A129"/>
      <c r="B129"/>
      <c r="C129"/>
      <c r="D129"/>
      <c r="E129"/>
      <c r="F129"/>
      <c r="G129" s="9"/>
    </row>
    <row r="130" spans="1:7" ht="18">
      <c r="A130"/>
      <c r="B130"/>
      <c r="C130"/>
      <c r="D130"/>
      <c r="E130"/>
      <c r="F130"/>
      <c r="G130" s="9"/>
    </row>
    <row r="131" spans="1:7" ht="18">
      <c r="A131"/>
      <c r="B131"/>
      <c r="C131"/>
      <c r="D131"/>
      <c r="E131"/>
      <c r="F131"/>
      <c r="G131" s="9"/>
    </row>
    <row r="132" spans="1:7" ht="18">
      <c r="A132"/>
      <c r="B132"/>
      <c r="C132"/>
      <c r="D132"/>
      <c r="E132"/>
      <c r="F132"/>
      <c r="G132" s="9"/>
    </row>
    <row r="133" spans="1:7" ht="18">
      <c r="A133"/>
      <c r="B133"/>
      <c r="C133"/>
      <c r="D133"/>
      <c r="E133"/>
      <c r="F133"/>
      <c r="G133" s="9"/>
    </row>
    <row r="134" spans="1:7" ht="18">
      <c r="A134"/>
      <c r="B134"/>
      <c r="C134"/>
      <c r="D134"/>
      <c r="E134"/>
      <c r="F134"/>
      <c r="G134" s="9"/>
    </row>
    <row r="135" spans="1:7" ht="18">
      <c r="A135"/>
      <c r="B135"/>
      <c r="C135"/>
      <c r="D135"/>
      <c r="E135"/>
      <c r="F135"/>
      <c r="G135" s="9"/>
    </row>
    <row r="136" spans="1:7" ht="18">
      <c r="A136"/>
      <c r="B136"/>
      <c r="C136"/>
      <c r="D136"/>
      <c r="E136"/>
      <c r="F136"/>
      <c r="G136" s="9"/>
    </row>
    <row r="137" spans="1:7" ht="18">
      <c r="A137"/>
      <c r="B137"/>
      <c r="C137"/>
      <c r="D137"/>
      <c r="E137"/>
      <c r="F137"/>
      <c r="G137" s="9"/>
    </row>
    <row r="138" spans="1:7" ht="18">
      <c r="A138"/>
      <c r="B138"/>
      <c r="C138"/>
      <c r="D138"/>
      <c r="E138"/>
      <c r="F138"/>
      <c r="G138" s="9"/>
    </row>
    <row r="139" spans="1:7" ht="18">
      <c r="A139"/>
      <c r="B139"/>
      <c r="C139"/>
      <c r="D139"/>
      <c r="E139"/>
      <c r="F139"/>
      <c r="G139" s="9"/>
    </row>
    <row r="140" spans="1:7" ht="18">
      <c r="A140"/>
      <c r="B140"/>
      <c r="C140"/>
      <c r="D140"/>
      <c r="E140"/>
      <c r="F140"/>
      <c r="G140" s="9"/>
    </row>
    <row r="141" spans="1:7" ht="18">
      <c r="A141"/>
      <c r="B141"/>
      <c r="C141"/>
      <c r="D141"/>
      <c r="E141"/>
      <c r="F141"/>
      <c r="G141" s="9"/>
    </row>
    <row r="142" spans="1:7" ht="18">
      <c r="A142"/>
      <c r="B142"/>
      <c r="C142"/>
      <c r="D142"/>
      <c r="E142"/>
      <c r="F142"/>
      <c r="G142" s="9"/>
    </row>
    <row r="143" spans="1:7" ht="18">
      <c r="A143"/>
      <c r="B143"/>
      <c r="C143"/>
      <c r="D143"/>
      <c r="E143"/>
      <c r="F143"/>
      <c r="G143" s="9"/>
    </row>
    <row r="144" spans="1:7" ht="18">
      <c r="A144"/>
      <c r="B144"/>
      <c r="C144"/>
      <c r="D144"/>
      <c r="E144"/>
      <c r="F144"/>
      <c r="G144" s="9"/>
    </row>
    <row r="145" spans="1:7" ht="18">
      <c r="A145"/>
      <c r="B145"/>
      <c r="C145"/>
      <c r="D145"/>
      <c r="E145"/>
      <c r="F145"/>
      <c r="G145" s="9"/>
    </row>
    <row r="146" spans="1:7" ht="18">
      <c r="A146"/>
      <c r="B146"/>
      <c r="C146"/>
      <c r="D146"/>
      <c r="E146"/>
      <c r="F146"/>
      <c r="G146" s="9"/>
    </row>
    <row r="147" spans="1:7" ht="18">
      <c r="A147"/>
      <c r="B147"/>
      <c r="C147"/>
      <c r="D147"/>
      <c r="E147"/>
      <c r="F147"/>
      <c r="G147" s="9"/>
    </row>
    <row r="148" spans="1:7" ht="18">
      <c r="A148"/>
      <c r="B148"/>
      <c r="C148"/>
      <c r="D148"/>
      <c r="E148"/>
      <c r="F148"/>
      <c r="G148" s="9"/>
    </row>
    <row r="149" spans="1:7" ht="18">
      <c r="A149"/>
      <c r="B149"/>
      <c r="C149"/>
      <c r="D149"/>
      <c r="E149"/>
      <c r="F149"/>
      <c r="G149" s="9"/>
    </row>
    <row r="150" spans="1:7" ht="18">
      <c r="A150"/>
      <c r="B150"/>
      <c r="C150"/>
      <c r="D150"/>
      <c r="E150"/>
      <c r="F150"/>
      <c r="G150" s="9"/>
    </row>
    <row r="151" spans="1:7" ht="18">
      <c r="A151"/>
      <c r="B151"/>
      <c r="C151"/>
      <c r="D151"/>
      <c r="E151"/>
      <c r="F151"/>
      <c r="G151" s="9"/>
    </row>
    <row r="152" spans="1:7" ht="18">
      <c r="A152"/>
      <c r="B152"/>
      <c r="C152"/>
      <c r="D152"/>
      <c r="E152"/>
      <c r="F152"/>
      <c r="G152" s="9"/>
    </row>
    <row r="153" spans="1:7" ht="18">
      <c r="A153"/>
      <c r="B153"/>
      <c r="C153"/>
      <c r="D153"/>
      <c r="E153"/>
      <c r="F153"/>
      <c r="G153" s="9"/>
    </row>
    <row r="154" spans="1:7" ht="18">
      <c r="A154"/>
      <c r="B154"/>
      <c r="C154"/>
      <c r="D154"/>
      <c r="E154"/>
      <c r="F154"/>
      <c r="G154" s="9"/>
    </row>
    <row r="155" spans="1:7" ht="18">
      <c r="A155"/>
      <c r="B155"/>
      <c r="C155"/>
      <c r="D155"/>
      <c r="E155"/>
      <c r="F155"/>
      <c r="G155" s="9"/>
    </row>
    <row r="156" spans="1:6" ht="18">
      <c r="A156"/>
      <c r="B156"/>
      <c r="C156"/>
      <c r="D156"/>
      <c r="E156"/>
      <c r="F156"/>
    </row>
    <row r="157" spans="1:6" ht="18">
      <c r="A157"/>
      <c r="B157"/>
      <c r="C157"/>
      <c r="D157"/>
      <c r="E157"/>
      <c r="F157"/>
    </row>
    <row r="158" spans="1:6" ht="18">
      <c r="A158"/>
      <c r="B158"/>
      <c r="C158"/>
      <c r="D158"/>
      <c r="E158"/>
      <c r="F158"/>
    </row>
    <row r="159" spans="1:6" ht="18">
      <c r="A159"/>
      <c r="B159"/>
      <c r="C159"/>
      <c r="D159"/>
      <c r="E159"/>
      <c r="F159"/>
    </row>
    <row r="160" spans="1:6" ht="18">
      <c r="A160"/>
      <c r="B160"/>
      <c r="C160"/>
      <c r="D160"/>
      <c r="E160"/>
      <c r="F160"/>
    </row>
    <row r="161" spans="1:6" ht="18">
      <c r="A161"/>
      <c r="B161"/>
      <c r="C161"/>
      <c r="D161"/>
      <c r="E161"/>
      <c r="F161"/>
    </row>
    <row r="162" spans="1:6" ht="18">
      <c r="A162" s="9"/>
      <c r="B162" s="9"/>
      <c r="C162" s="9"/>
      <c r="D162" s="9"/>
      <c r="E162" s="9"/>
      <c r="F162" s="9"/>
    </row>
    <row r="163" spans="1:6" ht="18">
      <c r="A163" s="9"/>
      <c r="B163" s="9"/>
      <c r="C163" s="9"/>
      <c r="D163" s="9"/>
      <c r="E163" s="9"/>
      <c r="F163" s="9"/>
    </row>
    <row r="164" spans="1:6" ht="18">
      <c r="A164" s="9"/>
      <c r="B164" s="9"/>
      <c r="C164" s="9"/>
      <c r="D164" s="9"/>
      <c r="E164" s="9"/>
      <c r="F164" s="9"/>
    </row>
    <row r="165" spans="1:6" ht="18">
      <c r="A165" s="9"/>
      <c r="B165" s="9"/>
      <c r="C165" s="9"/>
      <c r="D165" s="9"/>
      <c r="E165" s="9"/>
      <c r="F165" s="9"/>
    </row>
    <row r="166" spans="1:6" ht="18">
      <c r="A166" s="9"/>
      <c r="B166" s="9"/>
      <c r="C166" s="9"/>
      <c r="D166" s="9"/>
      <c r="E166" s="9"/>
      <c r="F166" s="9"/>
    </row>
    <row r="167" spans="1:6" ht="18">
      <c r="A167" s="9"/>
      <c r="B167" s="9"/>
      <c r="C167" s="9"/>
      <c r="D167" s="9"/>
      <c r="E167" s="9"/>
      <c r="F167" s="9"/>
    </row>
    <row r="168" spans="1:6" ht="18">
      <c r="A168" s="9"/>
      <c r="B168" s="9"/>
      <c r="C168" s="9"/>
      <c r="D168" s="9"/>
      <c r="E168" s="9"/>
      <c r="F168" s="9"/>
    </row>
    <row r="169" spans="1:6" ht="18">
      <c r="A169" s="9"/>
      <c r="B169" s="9"/>
      <c r="C169" s="9"/>
      <c r="D169" s="9"/>
      <c r="E169" s="9"/>
      <c r="F169" s="9"/>
    </row>
    <row r="170" spans="1:6" ht="18">
      <c r="A170" s="9"/>
      <c r="B170" s="9"/>
      <c r="C170" s="9"/>
      <c r="D170" s="9"/>
      <c r="E170" s="9"/>
      <c r="F170" s="9"/>
    </row>
    <row r="171" spans="1:6" ht="18">
      <c r="A171" s="9"/>
      <c r="B171" s="9"/>
      <c r="C171" s="9"/>
      <c r="D171" s="9"/>
      <c r="E171" s="9"/>
      <c r="F171" s="9"/>
    </row>
    <row r="172" spans="1:6" ht="18">
      <c r="A172" s="9"/>
      <c r="B172" s="9"/>
      <c r="C172" s="9"/>
      <c r="D172" s="9"/>
      <c r="E172" s="9"/>
      <c r="F172" s="9"/>
    </row>
    <row r="173" spans="1:6" ht="18">
      <c r="A173" s="9"/>
      <c r="B173" s="9"/>
      <c r="C173" s="9"/>
      <c r="D173" s="9"/>
      <c r="E173" s="9"/>
      <c r="F173" s="9"/>
    </row>
    <row r="174" spans="1:6" ht="18">
      <c r="A174" s="9"/>
      <c r="B174" s="9"/>
      <c r="C174" s="9"/>
      <c r="D174" s="9"/>
      <c r="E174" s="9"/>
      <c r="F174" s="9"/>
    </row>
    <row r="175" spans="1:6" ht="18">
      <c r="A175" s="9"/>
      <c r="B175" s="9"/>
      <c r="C175" s="9"/>
      <c r="D175" s="9"/>
      <c r="E175" s="9"/>
      <c r="F175" s="9"/>
    </row>
    <row r="176" spans="1:6" ht="18">
      <c r="A176" s="9"/>
      <c r="B176" s="9"/>
      <c r="C176" s="9"/>
      <c r="D176" s="9"/>
      <c r="E176" s="9"/>
      <c r="F176" s="9"/>
    </row>
    <row r="177" spans="1:6" ht="18">
      <c r="A177" s="9"/>
      <c r="B177" s="9"/>
      <c r="C177" s="9"/>
      <c r="D177" s="9"/>
      <c r="E177" s="9"/>
      <c r="F177" s="9"/>
    </row>
    <row r="178" spans="1:6" ht="18">
      <c r="A178" s="9"/>
      <c r="B178" s="9"/>
      <c r="C178" s="9"/>
      <c r="D178" s="9"/>
      <c r="E178" s="9"/>
      <c r="F178" s="9"/>
    </row>
    <row r="179" spans="1:6" ht="18">
      <c r="A179" s="9"/>
      <c r="B179" s="9"/>
      <c r="C179" s="9"/>
      <c r="D179" s="9"/>
      <c r="E179" s="9"/>
      <c r="F179" s="9"/>
    </row>
    <row r="180" spans="1:6" ht="18">
      <c r="A180" s="9"/>
      <c r="B180" s="9"/>
      <c r="C180" s="9"/>
      <c r="D180" s="9"/>
      <c r="E180" s="9"/>
      <c r="F180" s="9"/>
    </row>
    <row r="181" spans="1:6" ht="18">
      <c r="A181" s="9"/>
      <c r="B181" s="9"/>
      <c r="C181" s="9"/>
      <c r="D181" s="9"/>
      <c r="E181" s="9"/>
      <c r="F181" s="9"/>
    </row>
    <row r="182" spans="1:6" ht="18">
      <c r="A182" s="9"/>
      <c r="B182" s="9"/>
      <c r="C182" s="9"/>
      <c r="D182" s="9"/>
      <c r="E182" s="9"/>
      <c r="F182" s="9"/>
    </row>
    <row r="183" spans="1:6" ht="18">
      <c r="A183" s="9"/>
      <c r="B183" s="9"/>
      <c r="C183" s="9"/>
      <c r="D183" s="9"/>
      <c r="E183" s="9"/>
      <c r="F183" s="9"/>
    </row>
    <row r="184" spans="1:6" ht="18">
      <c r="A184" s="9"/>
      <c r="B184" s="9"/>
      <c r="C184" s="9"/>
      <c r="D184" s="9"/>
      <c r="E184" s="9"/>
      <c r="F184" s="9"/>
    </row>
    <row r="185" spans="1:6" ht="18">
      <c r="A185" s="9"/>
      <c r="B185" s="9"/>
      <c r="C185" s="9"/>
      <c r="D185" s="9"/>
      <c r="E185" s="9"/>
      <c r="F185" s="9"/>
    </row>
    <row r="186" spans="1:6" ht="18">
      <c r="A186" s="9"/>
      <c r="B186" s="9"/>
      <c r="C186" s="9"/>
      <c r="D186" s="9"/>
      <c r="E186" s="9"/>
      <c r="F186" s="9"/>
    </row>
    <row r="187" spans="1:6" ht="18">
      <c r="A187" s="9"/>
      <c r="B187" s="9"/>
      <c r="C187" s="9"/>
      <c r="D187" s="9"/>
      <c r="E187" s="9"/>
      <c r="F187" s="9"/>
    </row>
    <row r="188" spans="1:6" ht="18">
      <c r="A188" s="9"/>
      <c r="B188" s="9"/>
      <c r="C188" s="9"/>
      <c r="D188" s="9"/>
      <c r="E188" s="9"/>
      <c r="F188" s="9"/>
    </row>
    <row r="189" spans="1:6" ht="18">
      <c r="A189" s="9"/>
      <c r="B189" s="9"/>
      <c r="C189" s="9"/>
      <c r="D189" s="9"/>
      <c r="E189" s="9"/>
      <c r="F189" s="9"/>
    </row>
    <row r="190" spans="1:6" ht="18">
      <c r="A190" s="9"/>
      <c r="B190" s="9"/>
      <c r="C190" s="9"/>
      <c r="D190" s="9"/>
      <c r="E190" s="9"/>
      <c r="F190" s="9"/>
    </row>
    <row r="191" spans="1:6" ht="18">
      <c r="A191" s="9"/>
      <c r="B191" s="9"/>
      <c r="C191" s="9"/>
      <c r="D191" s="9"/>
      <c r="E191" s="9"/>
      <c r="F191" s="9"/>
    </row>
    <row r="192" spans="1:6" ht="18">
      <c r="A192" s="9"/>
      <c r="B192" s="9"/>
      <c r="C192" s="9"/>
      <c r="D192" s="9"/>
      <c r="E192" s="9"/>
      <c r="F192" s="9"/>
    </row>
    <row r="193" spans="1:6" ht="18">
      <c r="A193" s="9"/>
      <c r="B193" s="9"/>
      <c r="C193" s="9"/>
      <c r="D193" s="9"/>
      <c r="E193" s="9"/>
      <c r="F193" s="9"/>
    </row>
    <row r="194" spans="1:6" ht="18">
      <c r="A194" s="9"/>
      <c r="B194" s="9"/>
      <c r="C194" s="9"/>
      <c r="D194" s="9"/>
      <c r="E194" s="9"/>
      <c r="F194" s="9"/>
    </row>
    <row r="195" spans="1:6" ht="18">
      <c r="A195" s="9"/>
      <c r="B195" s="9"/>
      <c r="C195" s="9"/>
      <c r="D195" s="9"/>
      <c r="E195" s="9"/>
      <c r="F195" s="9"/>
    </row>
    <row r="196" spans="1:6" ht="18">
      <c r="A196" s="9"/>
      <c r="B196" s="9"/>
      <c r="C196" s="9"/>
      <c r="D196" s="9"/>
      <c r="E196" s="9"/>
      <c r="F196" s="9"/>
    </row>
    <row r="197" spans="1:6" ht="18">
      <c r="A197" s="9"/>
      <c r="B197" s="9"/>
      <c r="C197" s="9"/>
      <c r="D197" s="9"/>
      <c r="E197" s="9"/>
      <c r="F197" s="9"/>
    </row>
    <row r="198" spans="1:6" ht="18">
      <c r="A198" s="9"/>
      <c r="B198" s="9"/>
      <c r="C198" s="9"/>
      <c r="D198" s="9"/>
      <c r="E198" s="9"/>
      <c r="F198" s="9"/>
    </row>
    <row r="199" spans="1:6" ht="18">
      <c r="A199" s="9"/>
      <c r="B199" s="9"/>
      <c r="C199" s="9"/>
      <c r="D199" s="9"/>
      <c r="E199" s="9"/>
      <c r="F199" s="9"/>
    </row>
    <row r="200" spans="1:6" ht="18">
      <c r="A200" s="9"/>
      <c r="B200" s="9"/>
      <c r="C200" s="9"/>
      <c r="D200" s="9"/>
      <c r="E200" s="9"/>
      <c r="F200" s="9"/>
    </row>
    <row r="201" spans="1:6" ht="18">
      <c r="A201" s="9"/>
      <c r="B201" s="9"/>
      <c r="C201" s="9"/>
      <c r="D201" s="9"/>
      <c r="E201" s="9"/>
      <c r="F201" s="9"/>
    </row>
    <row r="202" spans="1:6" ht="18">
      <c r="A202" s="9"/>
      <c r="B202" s="9"/>
      <c r="C202" s="9"/>
      <c r="D202" s="9"/>
      <c r="E202" s="9"/>
      <c r="F202" s="9"/>
    </row>
    <row r="203" spans="1:6" ht="18">
      <c r="A203" s="9"/>
      <c r="B203" s="9"/>
      <c r="C203" s="9"/>
      <c r="D203" s="9"/>
      <c r="E203" s="9"/>
      <c r="F203" s="9"/>
    </row>
    <row r="204" spans="1:6" ht="18">
      <c r="A204" s="9"/>
      <c r="B204" s="9"/>
      <c r="C204" s="9"/>
      <c r="D204" s="9"/>
      <c r="E204" s="9"/>
      <c r="F204" s="9"/>
    </row>
    <row r="205" spans="1:6" ht="18">
      <c r="A205" s="9"/>
      <c r="B205" s="9"/>
      <c r="C205" s="9"/>
      <c r="D205" s="9"/>
      <c r="E205" s="9"/>
      <c r="F205" s="9"/>
    </row>
    <row r="206" spans="1:6" ht="18">
      <c r="A206" s="9"/>
      <c r="B206" s="9"/>
      <c r="C206" s="9"/>
      <c r="D206" s="9"/>
      <c r="E206" s="9"/>
      <c r="F206" s="9"/>
    </row>
    <row r="207" spans="1:6" ht="18">
      <c r="A207" s="9"/>
      <c r="B207" s="9"/>
      <c r="C207" s="9"/>
      <c r="D207" s="9"/>
      <c r="E207" s="9"/>
      <c r="F207" s="9"/>
    </row>
    <row r="208" spans="1:6" ht="18">
      <c r="A208" s="9"/>
      <c r="B208" s="9"/>
      <c r="C208" s="9"/>
      <c r="D208" s="9"/>
      <c r="E208" s="9"/>
      <c r="F208" s="9"/>
    </row>
    <row r="209" spans="1:6" ht="18">
      <c r="A209" s="9"/>
      <c r="B209" s="9"/>
      <c r="C209" s="9"/>
      <c r="D209" s="9"/>
      <c r="E209" s="9"/>
      <c r="F209" s="9"/>
    </row>
    <row r="210" spans="1:6" ht="18">
      <c r="A210" s="9"/>
      <c r="B210" s="9"/>
      <c r="C210" s="9"/>
      <c r="D210" s="9"/>
      <c r="E210" s="9"/>
      <c r="F210" s="9"/>
    </row>
    <row r="211" spans="1:6" ht="18">
      <c r="A211" s="9"/>
      <c r="B211" s="9"/>
      <c r="C211" s="9"/>
      <c r="D211" s="9"/>
      <c r="E211" s="9"/>
      <c r="F211" s="9"/>
    </row>
    <row r="212" spans="1:6" ht="18">
      <c r="A212" s="9"/>
      <c r="B212" s="9"/>
      <c r="C212" s="9"/>
      <c r="D212" s="9"/>
      <c r="E212" s="9"/>
      <c r="F212" s="9"/>
    </row>
    <row r="213" spans="1:6" ht="18">
      <c r="A213" s="9"/>
      <c r="B213" s="9"/>
      <c r="C213" s="9"/>
      <c r="D213" s="9"/>
      <c r="E213" s="9"/>
      <c r="F213" s="9"/>
    </row>
    <row r="214" spans="1:6" ht="18">
      <c r="A214" s="9"/>
      <c r="B214" s="9"/>
      <c r="C214" s="9"/>
      <c r="D214" s="9"/>
      <c r="E214" s="9"/>
      <c r="F214" s="9"/>
    </row>
    <row r="215" spans="1:6" ht="18">
      <c r="A215" s="9"/>
      <c r="B215" s="9"/>
      <c r="C215" s="9"/>
      <c r="D215" s="9"/>
      <c r="E215" s="9"/>
      <c r="F215" s="9"/>
    </row>
    <row r="216" spans="1:6" ht="18">
      <c r="A216" s="9"/>
      <c r="B216" s="9"/>
      <c r="C216" s="9"/>
      <c r="D216" s="9"/>
      <c r="E216" s="9"/>
      <c r="F216" s="9"/>
    </row>
    <row r="217" spans="1:6" ht="18">
      <c r="A217" s="9"/>
      <c r="B217" s="9"/>
      <c r="C217" s="9"/>
      <c r="D217" s="9"/>
      <c r="E217" s="9"/>
      <c r="F217" s="9"/>
    </row>
    <row r="218" spans="1:6" ht="18">
      <c r="A218" s="9"/>
      <c r="B218" s="9"/>
      <c r="C218" s="9"/>
      <c r="D218" s="9"/>
      <c r="E218" s="9"/>
      <c r="F218" s="9"/>
    </row>
    <row r="219" spans="1:6" ht="18">
      <c r="A219" s="9"/>
      <c r="B219" s="9"/>
      <c r="C219" s="9"/>
      <c r="D219" s="9"/>
      <c r="E219" s="9"/>
      <c r="F219" s="9"/>
    </row>
    <row r="220" spans="1:6" ht="18">
      <c r="A220" s="9"/>
      <c r="B220" s="9"/>
      <c r="C220" s="9"/>
      <c r="D220" s="9"/>
      <c r="E220" s="9"/>
      <c r="F220" s="9"/>
    </row>
    <row r="221" spans="1:6" ht="18">
      <c r="A221" s="9"/>
      <c r="B221" s="9"/>
      <c r="C221" s="9"/>
      <c r="D221" s="9"/>
      <c r="E221" s="9"/>
      <c r="F221" s="9"/>
    </row>
    <row r="222" spans="1:6" ht="18">
      <c r="A222" s="9"/>
      <c r="B222" s="9"/>
      <c r="C222" s="9"/>
      <c r="D222" s="9"/>
      <c r="E222" s="9"/>
      <c r="F222" s="9"/>
    </row>
    <row r="223" spans="1:6" ht="18">
      <c r="A223" s="9"/>
      <c r="B223" s="9"/>
      <c r="C223" s="9"/>
      <c r="D223" s="9"/>
      <c r="E223" s="9"/>
      <c r="F223" s="9"/>
    </row>
    <row r="224" spans="1:6" ht="18">
      <c r="A224" s="9"/>
      <c r="B224" s="9"/>
      <c r="C224" s="9"/>
      <c r="D224" s="9"/>
      <c r="E224" s="9"/>
      <c r="F224" s="9"/>
    </row>
    <row r="225" spans="1:6" ht="18">
      <c r="A225" s="9"/>
      <c r="B225" s="9"/>
      <c r="C225" s="9"/>
      <c r="D225" s="9"/>
      <c r="E225" s="9"/>
      <c r="F225" s="9"/>
    </row>
    <row r="226" spans="1:6" ht="18">
      <c r="A226" s="9"/>
      <c r="B226" s="9"/>
      <c r="C226" s="9"/>
      <c r="D226" s="9"/>
      <c r="E226" s="9"/>
      <c r="F226" s="9"/>
    </row>
    <row r="227" spans="1:6" ht="18">
      <c r="A227" s="9"/>
      <c r="B227" s="9"/>
      <c r="C227" s="9"/>
      <c r="D227" s="9"/>
      <c r="E227" s="9"/>
      <c r="F227" s="9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24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421875" style="147" customWidth="1"/>
    <col min="2" max="2" width="10.421875" style="147" customWidth="1"/>
    <col min="3" max="3" width="8.00390625" style="147" customWidth="1"/>
    <col min="4" max="4" width="6.421875" style="147" customWidth="1"/>
    <col min="5" max="5" width="7.140625" style="147" customWidth="1"/>
    <col min="6" max="6" width="6.421875" style="147" customWidth="1"/>
    <col min="7" max="7" width="9.28125" style="147" customWidth="1"/>
    <col min="8" max="8" width="8.57421875" style="147" customWidth="1"/>
    <col min="9" max="9" width="9.7109375" style="147" customWidth="1"/>
    <col min="10" max="10" width="9.140625" style="147" customWidth="1"/>
    <col min="11" max="11" width="8.57421875" style="147" customWidth="1"/>
    <col min="12" max="13" width="9.28125" style="147" customWidth="1"/>
    <col min="14" max="16384" width="9.00390625" style="147" customWidth="1"/>
  </cols>
  <sheetData>
    <row r="1" spans="1:2" ht="16.5">
      <c r="A1" s="314" t="s">
        <v>28</v>
      </c>
      <c r="B1" s="315" t="s">
        <v>35</v>
      </c>
    </row>
    <row r="2" spans="1:2" ht="16.5">
      <c r="A2" s="314" t="s">
        <v>0</v>
      </c>
      <c r="B2" s="315" t="s">
        <v>35</v>
      </c>
    </row>
    <row r="4" spans="1:13" ht="16.5">
      <c r="A4" s="314" t="s">
        <v>34</v>
      </c>
      <c r="B4" s="314" t="s">
        <v>22</v>
      </c>
      <c r="C4" s="315"/>
      <c r="D4" s="315"/>
      <c r="E4" s="315"/>
      <c r="F4" s="315"/>
      <c r="G4" s="315"/>
      <c r="H4" s="315"/>
      <c r="I4" s="315"/>
      <c r="J4" s="315"/>
      <c r="K4" s="315"/>
      <c r="L4"/>
      <c r="M4"/>
    </row>
    <row r="5" spans="1:13" ht="16.5">
      <c r="A5" s="314" t="s">
        <v>20</v>
      </c>
      <c r="B5" s="315" t="s">
        <v>113</v>
      </c>
      <c r="C5" s="315" t="s">
        <v>2</v>
      </c>
      <c r="D5" s="315" t="s">
        <v>106</v>
      </c>
      <c r="E5" s="315" t="s">
        <v>3</v>
      </c>
      <c r="F5" s="315" t="s">
        <v>71</v>
      </c>
      <c r="G5" s="315" t="s">
        <v>4</v>
      </c>
      <c r="H5" s="315" t="s">
        <v>1</v>
      </c>
      <c r="I5" s="315" t="s">
        <v>92</v>
      </c>
      <c r="J5" s="315" t="s">
        <v>94</v>
      </c>
      <c r="K5" s="315" t="s">
        <v>21</v>
      </c>
      <c r="L5"/>
      <c r="M5"/>
    </row>
    <row r="6" spans="1:13" ht="16.5">
      <c r="A6" s="316" t="s">
        <v>19</v>
      </c>
      <c r="B6" s="320"/>
      <c r="C6" s="320"/>
      <c r="D6" s="320">
        <v>22068</v>
      </c>
      <c r="E6" s="320">
        <v>313666.67</v>
      </c>
      <c r="F6" s="320">
        <v>75860.1</v>
      </c>
      <c r="G6" s="320">
        <v>5759.35</v>
      </c>
      <c r="H6" s="320"/>
      <c r="I6" s="320"/>
      <c r="J6" s="320"/>
      <c r="K6" s="320">
        <v>417354.12</v>
      </c>
      <c r="L6"/>
      <c r="M6"/>
    </row>
    <row r="7" spans="1:13" ht="16.5">
      <c r="A7" s="318" t="s">
        <v>235</v>
      </c>
      <c r="B7" s="320"/>
      <c r="C7" s="320"/>
      <c r="D7" s="320"/>
      <c r="E7" s="320">
        <v>55366.67</v>
      </c>
      <c r="F7" s="320"/>
      <c r="G7" s="320"/>
      <c r="H7" s="320"/>
      <c r="I7" s="320"/>
      <c r="J7" s="320"/>
      <c r="K7" s="320">
        <v>55366.67</v>
      </c>
      <c r="L7"/>
      <c r="M7"/>
    </row>
    <row r="8" spans="1:13" ht="16.5">
      <c r="A8" s="318" t="s">
        <v>90</v>
      </c>
      <c r="B8" s="320"/>
      <c r="C8" s="320"/>
      <c r="D8" s="320"/>
      <c r="E8" s="320"/>
      <c r="F8" s="320"/>
      <c r="G8" s="320">
        <v>2185.48</v>
      </c>
      <c r="H8" s="320"/>
      <c r="I8" s="320"/>
      <c r="J8" s="320"/>
      <c r="K8" s="320">
        <v>2185.48</v>
      </c>
      <c r="L8"/>
      <c r="M8"/>
    </row>
    <row r="9" spans="1:13" ht="16.5">
      <c r="A9" s="318" t="s">
        <v>104</v>
      </c>
      <c r="B9" s="320"/>
      <c r="C9" s="320"/>
      <c r="D9" s="320"/>
      <c r="E9" s="320"/>
      <c r="F9" s="320">
        <v>2700</v>
      </c>
      <c r="G9" s="320"/>
      <c r="H9" s="320"/>
      <c r="I9" s="320"/>
      <c r="J9" s="320"/>
      <c r="K9" s="320">
        <v>2700</v>
      </c>
      <c r="L9"/>
      <c r="M9"/>
    </row>
    <row r="10" spans="1:13" ht="16.5">
      <c r="A10" s="318" t="s">
        <v>103</v>
      </c>
      <c r="B10" s="320"/>
      <c r="C10" s="320"/>
      <c r="D10" s="320"/>
      <c r="E10" s="320"/>
      <c r="F10" s="320">
        <v>9560</v>
      </c>
      <c r="G10" s="320"/>
      <c r="H10" s="320"/>
      <c r="I10" s="320"/>
      <c r="J10" s="320"/>
      <c r="K10" s="320">
        <v>9560</v>
      </c>
      <c r="L10"/>
      <c r="M10"/>
    </row>
    <row r="11" spans="1:13" ht="16.5">
      <c r="A11" s="318" t="s">
        <v>105</v>
      </c>
      <c r="B11" s="320"/>
      <c r="C11" s="320"/>
      <c r="D11" s="320"/>
      <c r="E11" s="320"/>
      <c r="F11" s="320">
        <v>30996</v>
      </c>
      <c r="G11" s="320"/>
      <c r="H11" s="320"/>
      <c r="I11" s="320"/>
      <c r="J11" s="320"/>
      <c r="K11" s="320">
        <v>30996</v>
      </c>
      <c r="L11"/>
      <c r="M11"/>
    </row>
    <row r="12" spans="1:13" ht="16.5">
      <c r="A12" s="318" t="s">
        <v>111</v>
      </c>
      <c r="B12" s="320"/>
      <c r="C12" s="320"/>
      <c r="D12" s="320"/>
      <c r="E12" s="320">
        <v>1600</v>
      </c>
      <c r="F12" s="320"/>
      <c r="G12" s="320"/>
      <c r="H12" s="320"/>
      <c r="I12" s="320"/>
      <c r="J12" s="320"/>
      <c r="K12" s="320">
        <v>1600</v>
      </c>
      <c r="L12"/>
      <c r="M12"/>
    </row>
    <row r="13" spans="1:13" ht="16.5">
      <c r="A13" s="318" t="s">
        <v>216</v>
      </c>
      <c r="B13" s="320"/>
      <c r="C13" s="320"/>
      <c r="D13" s="320">
        <v>2250</v>
      </c>
      <c r="E13" s="320"/>
      <c r="F13" s="320"/>
      <c r="G13" s="320"/>
      <c r="H13" s="320"/>
      <c r="I13" s="320"/>
      <c r="J13" s="320"/>
      <c r="K13" s="320">
        <v>2250</v>
      </c>
      <c r="L13"/>
      <c r="M13"/>
    </row>
    <row r="14" spans="1:13" ht="16.5">
      <c r="A14" s="318" t="s">
        <v>268</v>
      </c>
      <c r="B14" s="320"/>
      <c r="C14" s="320"/>
      <c r="D14" s="320"/>
      <c r="E14" s="320">
        <v>158800</v>
      </c>
      <c r="F14" s="320"/>
      <c r="G14" s="320"/>
      <c r="H14" s="320"/>
      <c r="I14" s="320"/>
      <c r="J14" s="320"/>
      <c r="K14" s="320">
        <v>158800</v>
      </c>
      <c r="L14"/>
      <c r="M14"/>
    </row>
    <row r="15" spans="1:13" ht="16.5">
      <c r="A15" s="318" t="s">
        <v>245</v>
      </c>
      <c r="B15" s="320"/>
      <c r="C15" s="320"/>
      <c r="D15" s="320"/>
      <c r="E15" s="320"/>
      <c r="F15" s="320"/>
      <c r="G15" s="320">
        <v>3573.87</v>
      </c>
      <c r="H15" s="320"/>
      <c r="I15" s="320"/>
      <c r="J15" s="320"/>
      <c r="K15" s="320">
        <v>3573.87</v>
      </c>
      <c r="L15"/>
      <c r="M15"/>
    </row>
    <row r="16" spans="1:13" ht="16.5">
      <c r="A16" s="318" t="s">
        <v>131</v>
      </c>
      <c r="B16" s="320"/>
      <c r="C16" s="320"/>
      <c r="D16" s="320"/>
      <c r="E16" s="320">
        <v>97300</v>
      </c>
      <c r="F16" s="320"/>
      <c r="G16" s="320"/>
      <c r="H16" s="320"/>
      <c r="I16" s="320"/>
      <c r="J16" s="320"/>
      <c r="K16" s="320">
        <v>97300</v>
      </c>
      <c r="L16"/>
      <c r="M16"/>
    </row>
    <row r="17" spans="1:13" ht="16.5">
      <c r="A17" s="318" t="s">
        <v>263</v>
      </c>
      <c r="B17" s="320"/>
      <c r="C17" s="320"/>
      <c r="D17" s="320">
        <v>17548</v>
      </c>
      <c r="E17" s="320"/>
      <c r="F17" s="320"/>
      <c r="G17" s="320"/>
      <c r="H17" s="320"/>
      <c r="I17" s="320"/>
      <c r="J17" s="320"/>
      <c r="K17" s="320">
        <v>17548</v>
      </c>
      <c r="L17"/>
      <c r="M17"/>
    </row>
    <row r="18" spans="1:13" ht="16.5">
      <c r="A18" s="318" t="s">
        <v>250</v>
      </c>
      <c r="B18" s="320"/>
      <c r="C18" s="320"/>
      <c r="D18" s="320"/>
      <c r="E18" s="320"/>
      <c r="F18" s="320">
        <v>32604.1</v>
      </c>
      <c r="G18" s="320"/>
      <c r="H18" s="320"/>
      <c r="I18" s="320"/>
      <c r="J18" s="320"/>
      <c r="K18" s="320">
        <v>32604.1</v>
      </c>
      <c r="L18"/>
      <c r="M18"/>
    </row>
    <row r="19" spans="1:13" ht="16.5">
      <c r="A19" s="318" t="s">
        <v>264</v>
      </c>
      <c r="B19" s="320"/>
      <c r="C19" s="320"/>
      <c r="D19" s="320">
        <v>2030</v>
      </c>
      <c r="E19" s="320"/>
      <c r="F19" s="320"/>
      <c r="G19" s="320"/>
      <c r="H19" s="320"/>
      <c r="I19" s="320"/>
      <c r="J19" s="320"/>
      <c r="K19" s="320">
        <v>2030</v>
      </c>
      <c r="L19"/>
      <c r="M19"/>
    </row>
    <row r="20" spans="1:13" ht="16.5">
      <c r="A20" s="318" t="s">
        <v>261</v>
      </c>
      <c r="B20" s="320"/>
      <c r="C20" s="320"/>
      <c r="D20" s="320">
        <v>240</v>
      </c>
      <c r="E20" s="320"/>
      <c r="F20" s="320"/>
      <c r="G20" s="320"/>
      <c r="H20" s="320"/>
      <c r="I20" s="320"/>
      <c r="J20" s="320"/>
      <c r="K20" s="320">
        <v>240</v>
      </c>
      <c r="L20"/>
      <c r="M20"/>
    </row>
    <row r="21" spans="1:13" ht="16.5">
      <c r="A21" s="318" t="s">
        <v>266</v>
      </c>
      <c r="B21" s="320"/>
      <c r="C21" s="320"/>
      <c r="D21" s="320"/>
      <c r="E21" s="320">
        <v>600</v>
      </c>
      <c r="F21" s="320"/>
      <c r="G21" s="320"/>
      <c r="H21" s="320"/>
      <c r="I21" s="320"/>
      <c r="J21" s="320"/>
      <c r="K21" s="320">
        <v>600</v>
      </c>
      <c r="L21"/>
      <c r="M21"/>
    </row>
    <row r="22" spans="1:13" ht="16.5">
      <c r="A22" s="316" t="s">
        <v>17</v>
      </c>
      <c r="B22" s="320">
        <v>103575</v>
      </c>
      <c r="C22" s="320">
        <v>2149362.26</v>
      </c>
      <c r="D22" s="320"/>
      <c r="E22" s="320"/>
      <c r="F22" s="320"/>
      <c r="G22" s="320"/>
      <c r="H22" s="320">
        <v>17056717.41</v>
      </c>
      <c r="I22" s="320"/>
      <c r="J22" s="320"/>
      <c r="K22" s="320">
        <v>19309654.669999998</v>
      </c>
      <c r="L22"/>
      <c r="M22"/>
    </row>
    <row r="23" spans="1:13" ht="16.5">
      <c r="A23" s="318" t="s">
        <v>113</v>
      </c>
      <c r="B23" s="320">
        <v>103575</v>
      </c>
      <c r="C23" s="320"/>
      <c r="D23" s="320"/>
      <c r="E23" s="320"/>
      <c r="F23" s="320"/>
      <c r="G23" s="320"/>
      <c r="H23" s="320"/>
      <c r="I23" s="320"/>
      <c r="J23" s="320"/>
      <c r="K23" s="320">
        <v>103575</v>
      </c>
      <c r="L23"/>
      <c r="M23"/>
    </row>
    <row r="24" spans="1:13" ht="16.5">
      <c r="A24" s="318" t="s">
        <v>2</v>
      </c>
      <c r="B24" s="320"/>
      <c r="C24" s="320">
        <v>2149362.26</v>
      </c>
      <c r="D24" s="320"/>
      <c r="E24" s="320"/>
      <c r="F24" s="320"/>
      <c r="G24" s="320"/>
      <c r="H24" s="320"/>
      <c r="I24" s="320"/>
      <c r="J24" s="320"/>
      <c r="K24" s="320">
        <v>2149362.26</v>
      </c>
      <c r="L24"/>
      <c r="M24"/>
    </row>
    <row r="25" spans="1:13" ht="16.5">
      <c r="A25" s="318" t="s">
        <v>67</v>
      </c>
      <c r="B25" s="320"/>
      <c r="C25" s="320"/>
      <c r="D25" s="320"/>
      <c r="E25" s="320"/>
      <c r="F25" s="320"/>
      <c r="G25" s="320"/>
      <c r="H25" s="320">
        <v>14414376.33</v>
      </c>
      <c r="I25" s="320"/>
      <c r="J25" s="320"/>
      <c r="K25" s="320">
        <v>14414376.33</v>
      </c>
      <c r="L25"/>
      <c r="M25"/>
    </row>
    <row r="26" spans="1:13" ht="16.5">
      <c r="A26" s="318" t="s">
        <v>68</v>
      </c>
      <c r="B26" s="320"/>
      <c r="C26" s="320"/>
      <c r="D26" s="320"/>
      <c r="E26" s="320"/>
      <c r="F26" s="320"/>
      <c r="G26" s="320"/>
      <c r="H26" s="320">
        <v>1060820.54</v>
      </c>
      <c r="I26" s="320"/>
      <c r="J26" s="320"/>
      <c r="K26" s="320">
        <v>1060820.54</v>
      </c>
      <c r="L26"/>
      <c r="M26"/>
    </row>
    <row r="27" spans="1:13" ht="16.5">
      <c r="A27" s="318" t="s">
        <v>273</v>
      </c>
      <c r="B27" s="320"/>
      <c r="C27" s="320"/>
      <c r="D27" s="320"/>
      <c r="E27" s="320"/>
      <c r="F27" s="320"/>
      <c r="G27" s="320"/>
      <c r="H27" s="320">
        <v>986220.54</v>
      </c>
      <c r="I27" s="320"/>
      <c r="J27" s="320"/>
      <c r="K27" s="320">
        <v>986220.54</v>
      </c>
      <c r="L27"/>
      <c r="M27"/>
    </row>
    <row r="28" spans="1:13" ht="16.5">
      <c r="A28" s="318" t="s">
        <v>270</v>
      </c>
      <c r="B28" s="320"/>
      <c r="C28" s="320"/>
      <c r="D28" s="320"/>
      <c r="E28" s="320"/>
      <c r="F28" s="320"/>
      <c r="G28" s="320"/>
      <c r="H28" s="320">
        <v>206500</v>
      </c>
      <c r="I28" s="320"/>
      <c r="J28" s="320"/>
      <c r="K28" s="320">
        <v>206500</v>
      </c>
      <c r="L28"/>
      <c r="M28"/>
    </row>
    <row r="29" spans="1:13" ht="16.5">
      <c r="A29" s="318" t="s">
        <v>271</v>
      </c>
      <c r="B29" s="320"/>
      <c r="C29" s="320"/>
      <c r="D29" s="320"/>
      <c r="E29" s="320"/>
      <c r="F29" s="320"/>
      <c r="G29" s="320"/>
      <c r="H29" s="320">
        <v>205400</v>
      </c>
      <c r="I29" s="320"/>
      <c r="J29" s="320"/>
      <c r="K29" s="320">
        <v>205400</v>
      </c>
      <c r="L29"/>
      <c r="M29"/>
    </row>
    <row r="30" spans="1:13" ht="16.5">
      <c r="A30" s="318" t="s">
        <v>272</v>
      </c>
      <c r="B30" s="320"/>
      <c r="C30" s="320"/>
      <c r="D30" s="320"/>
      <c r="E30" s="320"/>
      <c r="F30" s="320"/>
      <c r="G30" s="320"/>
      <c r="H30" s="320">
        <v>183400</v>
      </c>
      <c r="I30" s="320"/>
      <c r="J30" s="320"/>
      <c r="K30" s="320">
        <v>183400</v>
      </c>
      <c r="L30"/>
      <c r="M30"/>
    </row>
    <row r="31" spans="1:13" ht="16.5">
      <c r="A31" s="316" t="s">
        <v>108</v>
      </c>
      <c r="B31" s="320"/>
      <c r="C31" s="320"/>
      <c r="D31" s="320"/>
      <c r="E31" s="320"/>
      <c r="F31" s="320"/>
      <c r="G31" s="320"/>
      <c r="H31" s="320"/>
      <c r="I31" s="320"/>
      <c r="J31" s="320">
        <v>6403678.77</v>
      </c>
      <c r="K31" s="320">
        <v>6403678.77</v>
      </c>
      <c r="L31"/>
      <c r="M31"/>
    </row>
    <row r="32" spans="1:13" ht="16.5">
      <c r="A32" s="318" t="s">
        <v>151</v>
      </c>
      <c r="B32" s="320"/>
      <c r="C32" s="320"/>
      <c r="D32" s="320"/>
      <c r="E32" s="320"/>
      <c r="F32" s="320"/>
      <c r="G32" s="320"/>
      <c r="H32" s="320"/>
      <c r="I32" s="320"/>
      <c r="J32" s="320">
        <v>6403678.77</v>
      </c>
      <c r="K32" s="320">
        <v>6403678.77</v>
      </c>
      <c r="L32"/>
      <c r="M32"/>
    </row>
    <row r="33" spans="1:13" ht="16.5">
      <c r="A33" s="316" t="s">
        <v>91</v>
      </c>
      <c r="B33" s="320"/>
      <c r="C33" s="320"/>
      <c r="D33" s="320"/>
      <c r="E33" s="320"/>
      <c r="F33" s="320"/>
      <c r="G33" s="320"/>
      <c r="H33" s="320"/>
      <c r="I33" s="320">
        <v>61141200</v>
      </c>
      <c r="J33" s="320"/>
      <c r="K33" s="320">
        <v>61141200</v>
      </c>
      <c r="L33"/>
      <c r="M33"/>
    </row>
    <row r="34" spans="1:13" ht="16.5">
      <c r="A34" s="318" t="s">
        <v>218</v>
      </c>
      <c r="B34" s="320"/>
      <c r="C34" s="320"/>
      <c r="D34" s="320"/>
      <c r="E34" s="320"/>
      <c r="F34" s="320"/>
      <c r="G34" s="320"/>
      <c r="H34" s="320"/>
      <c r="I34" s="320">
        <v>59819700</v>
      </c>
      <c r="J34" s="320"/>
      <c r="K34" s="320">
        <v>59819700</v>
      </c>
      <c r="L34"/>
      <c r="M34"/>
    </row>
    <row r="35" spans="1:13" ht="16.5">
      <c r="A35" s="318" t="s">
        <v>221</v>
      </c>
      <c r="B35" s="320"/>
      <c r="C35" s="320"/>
      <c r="D35" s="320"/>
      <c r="E35" s="320"/>
      <c r="F35" s="320"/>
      <c r="G35" s="320"/>
      <c r="H35" s="320"/>
      <c r="I35" s="320">
        <v>1321500</v>
      </c>
      <c r="J35" s="320"/>
      <c r="K35" s="320">
        <v>1321500</v>
      </c>
      <c r="L35"/>
      <c r="M35"/>
    </row>
    <row r="36" spans="1:13" ht="16.5">
      <c r="A36" s="316" t="s">
        <v>21</v>
      </c>
      <c r="B36" s="320">
        <v>103575</v>
      </c>
      <c r="C36" s="320">
        <v>2149362.26</v>
      </c>
      <c r="D36" s="320">
        <v>22068</v>
      </c>
      <c r="E36" s="320">
        <v>313666.67</v>
      </c>
      <c r="F36" s="320">
        <v>75860.1</v>
      </c>
      <c r="G36" s="320">
        <v>5759.35</v>
      </c>
      <c r="H36" s="320">
        <v>17056717.41</v>
      </c>
      <c r="I36" s="320">
        <v>61141200</v>
      </c>
      <c r="J36" s="320">
        <v>6403678.77</v>
      </c>
      <c r="K36" s="320">
        <v>87271887.56</v>
      </c>
      <c r="L36"/>
      <c r="M36"/>
    </row>
    <row r="37" spans="1:13" ht="16.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6.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6.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6.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6.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6.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6.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6.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6.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6.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6.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6.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6.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6.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6.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6.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6.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6.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6.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6.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6.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6.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6.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6.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6.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6.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6.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6.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6.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6.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6.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6.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6.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6.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6.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6.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6.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6.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6.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6.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6.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6.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6.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6.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6.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6.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6.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6.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6.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6.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6.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6.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6.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6.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6.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6.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6.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6.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6.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6.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6.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6.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6.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6.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6.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6.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6.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6.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6.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6.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6.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6.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6.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6.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6.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6.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6.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6.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6.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6.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6.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6.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6.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6.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6.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6.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6.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6.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6.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6.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6.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6.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6.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6.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6.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6.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6.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6.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6.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6.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6.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6.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6.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6.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6.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6.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6.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6.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6.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6.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6.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6.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6.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6.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6.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6.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6.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6.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6.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6.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6.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6.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6.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6.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6.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6.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6.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6.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6.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6.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6.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6.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6.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6.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6.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6.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6.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6.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6.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6.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6.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6.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6.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6.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6.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6.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6.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6.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6.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6.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6.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6.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6.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6.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6.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6.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6.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6.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6.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6.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6.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6.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6.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6.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6.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6.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6.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6.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6.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6.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6.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6.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6.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6.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6.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6.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6.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6.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6.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6.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6.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6.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6.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6.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6.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6.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6.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6.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6.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6.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6.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6.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6.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6.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6.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6.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6.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6.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6.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6.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6.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6.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6.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6.5">
      <c r="A240"/>
      <c r="B240"/>
      <c r="C240"/>
      <c r="D240"/>
      <c r="E240"/>
      <c r="F240"/>
      <c r="G240"/>
      <c r="H240"/>
      <c r="I240"/>
      <c r="J240"/>
      <c r="K240"/>
      <c r="L240"/>
      <c r="M240"/>
    </row>
  </sheetData>
  <sheetProtection/>
  <printOptions/>
  <pageMargins left="0.11811023622047245" right="0.11811023622047245" top="0.15748031496062992" bottom="0.15748031496062992" header="0.31496062992125984" footer="0.31496062992125984"/>
  <pageSetup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3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7.00390625" style="315" bestFit="1" customWidth="1"/>
    <col min="2" max="7" width="9.00390625" style="180" customWidth="1"/>
    <col min="8" max="11" width="9.8515625" style="180" customWidth="1"/>
    <col min="12" max="16384" width="9.00390625" style="315" customWidth="1"/>
  </cols>
  <sheetData>
    <row r="1" ht="21">
      <c r="A1" s="164" t="s">
        <v>287</v>
      </c>
    </row>
    <row r="2" spans="1:11" ht="16.5">
      <c r="A2" s="310" t="s">
        <v>33</v>
      </c>
      <c r="B2" s="371" t="s">
        <v>1</v>
      </c>
      <c r="C2" s="371" t="s">
        <v>2</v>
      </c>
      <c r="D2" s="371" t="s">
        <v>113</v>
      </c>
      <c r="E2" s="371" t="s">
        <v>3</v>
      </c>
      <c r="F2" s="371" t="s">
        <v>106</v>
      </c>
      <c r="G2" s="371" t="s">
        <v>71</v>
      </c>
      <c r="H2" s="371" t="s">
        <v>4</v>
      </c>
      <c r="I2" s="371" t="s">
        <v>92</v>
      </c>
      <c r="J2" s="371" t="s">
        <v>94</v>
      </c>
      <c r="K2" s="371" t="s">
        <v>21</v>
      </c>
    </row>
    <row r="3" spans="1:11" ht="16.5">
      <c r="A3" s="301" t="s">
        <v>19</v>
      </c>
      <c r="B3" s="267"/>
      <c r="C3" s="267"/>
      <c r="D3" s="267"/>
      <c r="E3" s="267">
        <v>313666.67</v>
      </c>
      <c r="F3" s="267">
        <v>22068</v>
      </c>
      <c r="G3" s="267">
        <v>75860.1</v>
      </c>
      <c r="H3" s="267">
        <v>5759.35</v>
      </c>
      <c r="I3" s="267"/>
      <c r="J3" s="267"/>
      <c r="K3" s="267">
        <v>417354.12</v>
      </c>
    </row>
    <row r="4" spans="1:11" ht="16.5">
      <c r="A4" s="302" t="s">
        <v>235</v>
      </c>
      <c r="B4" s="156"/>
      <c r="C4" s="156"/>
      <c r="D4" s="156"/>
      <c r="E4" s="156">
        <v>55366.67</v>
      </c>
      <c r="F4" s="156"/>
      <c r="G4" s="156"/>
      <c r="H4" s="156"/>
      <c r="I4" s="156"/>
      <c r="J4" s="156"/>
      <c r="K4" s="156">
        <v>55366.67</v>
      </c>
    </row>
    <row r="5" spans="1:11" ht="16.5">
      <c r="A5" s="302" t="s">
        <v>90</v>
      </c>
      <c r="B5" s="156"/>
      <c r="C5" s="156"/>
      <c r="D5" s="156"/>
      <c r="E5" s="156"/>
      <c r="F5" s="156"/>
      <c r="G5" s="156"/>
      <c r="H5" s="156">
        <v>2185.48</v>
      </c>
      <c r="I5" s="156"/>
      <c r="J5" s="156"/>
      <c r="K5" s="156">
        <v>2185.48</v>
      </c>
    </row>
    <row r="6" spans="1:11" ht="16.5">
      <c r="A6" s="302" t="s">
        <v>104</v>
      </c>
      <c r="B6" s="156"/>
      <c r="C6" s="156"/>
      <c r="D6" s="156"/>
      <c r="E6" s="156"/>
      <c r="F6" s="156"/>
      <c r="G6" s="156">
        <v>2700</v>
      </c>
      <c r="H6" s="156"/>
      <c r="I6" s="156"/>
      <c r="J6" s="156"/>
      <c r="K6" s="156">
        <v>2700</v>
      </c>
    </row>
    <row r="7" spans="1:11" ht="16.5">
      <c r="A7" s="302" t="s">
        <v>103</v>
      </c>
      <c r="B7" s="156"/>
      <c r="C7" s="156"/>
      <c r="D7" s="156"/>
      <c r="E7" s="156"/>
      <c r="F7" s="156"/>
      <c r="G7" s="156">
        <v>9560</v>
      </c>
      <c r="H7" s="156"/>
      <c r="I7" s="156"/>
      <c r="J7" s="156"/>
      <c r="K7" s="156">
        <v>9560</v>
      </c>
    </row>
    <row r="8" spans="1:11" ht="16.5">
      <c r="A8" s="302" t="s">
        <v>105</v>
      </c>
      <c r="B8" s="156"/>
      <c r="C8" s="156"/>
      <c r="D8" s="156"/>
      <c r="E8" s="156"/>
      <c r="F8" s="156"/>
      <c r="G8" s="156">
        <v>30996</v>
      </c>
      <c r="H8" s="156"/>
      <c r="I8" s="156"/>
      <c r="J8" s="156"/>
      <c r="K8" s="156">
        <v>30996</v>
      </c>
    </row>
    <row r="9" spans="1:11" ht="16.5">
      <c r="A9" s="302" t="s">
        <v>111</v>
      </c>
      <c r="B9" s="156"/>
      <c r="C9" s="156"/>
      <c r="D9" s="156"/>
      <c r="E9" s="156">
        <v>1600</v>
      </c>
      <c r="F9" s="156"/>
      <c r="G9" s="156"/>
      <c r="H9" s="156"/>
      <c r="I9" s="156"/>
      <c r="J9" s="156"/>
      <c r="K9" s="156">
        <v>1600</v>
      </c>
    </row>
    <row r="10" spans="1:11" ht="16.5">
      <c r="A10" s="302" t="s">
        <v>216</v>
      </c>
      <c r="B10" s="156"/>
      <c r="C10" s="156"/>
      <c r="D10" s="156"/>
      <c r="E10" s="156"/>
      <c r="F10" s="156">
        <v>2250</v>
      </c>
      <c r="G10" s="156"/>
      <c r="H10" s="156"/>
      <c r="I10" s="156"/>
      <c r="J10" s="156"/>
      <c r="K10" s="156">
        <v>2250</v>
      </c>
    </row>
    <row r="11" spans="1:11" ht="16.5">
      <c r="A11" s="302" t="s">
        <v>268</v>
      </c>
      <c r="B11" s="156"/>
      <c r="C11" s="156"/>
      <c r="D11" s="156"/>
      <c r="E11" s="156">
        <v>158800</v>
      </c>
      <c r="F11" s="156"/>
      <c r="G11" s="156"/>
      <c r="H11" s="156"/>
      <c r="I11" s="156"/>
      <c r="J11" s="156"/>
      <c r="K11" s="156">
        <v>158800</v>
      </c>
    </row>
    <row r="12" spans="1:11" ht="16.5">
      <c r="A12" s="302" t="s">
        <v>245</v>
      </c>
      <c r="B12" s="156"/>
      <c r="C12" s="156"/>
      <c r="D12" s="156"/>
      <c r="E12" s="156"/>
      <c r="F12" s="156"/>
      <c r="G12" s="156"/>
      <c r="H12" s="156">
        <v>3573.87</v>
      </c>
      <c r="I12" s="156"/>
      <c r="J12" s="156"/>
      <c r="K12" s="156">
        <v>3573.87</v>
      </c>
    </row>
    <row r="13" spans="1:11" ht="16.5">
      <c r="A13" s="302" t="s">
        <v>131</v>
      </c>
      <c r="B13" s="156"/>
      <c r="C13" s="156"/>
      <c r="D13" s="156"/>
      <c r="E13" s="156">
        <v>97300</v>
      </c>
      <c r="F13" s="156"/>
      <c r="G13" s="156"/>
      <c r="H13" s="156"/>
      <c r="I13" s="156"/>
      <c r="J13" s="156"/>
      <c r="K13" s="156">
        <v>97300</v>
      </c>
    </row>
    <row r="14" spans="1:11" ht="16.5">
      <c r="A14" s="302" t="s">
        <v>263</v>
      </c>
      <c r="B14" s="156"/>
      <c r="C14" s="156"/>
      <c r="D14" s="156"/>
      <c r="E14" s="156"/>
      <c r="F14" s="156">
        <v>17548</v>
      </c>
      <c r="G14" s="156"/>
      <c r="H14" s="156"/>
      <c r="I14" s="156"/>
      <c r="J14" s="156"/>
      <c r="K14" s="156">
        <v>17548</v>
      </c>
    </row>
    <row r="15" spans="1:11" ht="16.5">
      <c r="A15" s="302" t="s">
        <v>250</v>
      </c>
      <c r="B15" s="156"/>
      <c r="C15" s="156"/>
      <c r="D15" s="156"/>
      <c r="E15" s="156"/>
      <c r="F15" s="156"/>
      <c r="G15" s="156">
        <v>32604.1</v>
      </c>
      <c r="H15" s="156"/>
      <c r="I15" s="156"/>
      <c r="J15" s="156"/>
      <c r="K15" s="156">
        <v>32604.1</v>
      </c>
    </row>
    <row r="16" spans="1:11" ht="16.5">
      <c r="A16" s="302" t="s">
        <v>264</v>
      </c>
      <c r="B16" s="156"/>
      <c r="C16" s="156"/>
      <c r="D16" s="156"/>
      <c r="E16" s="156"/>
      <c r="F16" s="156">
        <v>2030</v>
      </c>
      <c r="G16" s="156"/>
      <c r="H16" s="156"/>
      <c r="I16" s="156"/>
      <c r="J16" s="156"/>
      <c r="K16" s="156">
        <v>2030</v>
      </c>
    </row>
    <row r="17" spans="1:11" ht="16.5">
      <c r="A17" s="302" t="s">
        <v>261</v>
      </c>
      <c r="B17" s="156"/>
      <c r="C17" s="156"/>
      <c r="D17" s="156"/>
      <c r="E17" s="156"/>
      <c r="F17" s="156">
        <v>240</v>
      </c>
      <c r="G17" s="156"/>
      <c r="H17" s="156"/>
      <c r="I17" s="156"/>
      <c r="J17" s="156"/>
      <c r="K17" s="156">
        <v>240</v>
      </c>
    </row>
    <row r="18" spans="1:11" ht="16.5">
      <c r="A18" s="303" t="s">
        <v>266</v>
      </c>
      <c r="B18" s="157"/>
      <c r="C18" s="157"/>
      <c r="D18" s="157"/>
      <c r="E18" s="157">
        <v>600</v>
      </c>
      <c r="F18" s="157"/>
      <c r="G18" s="157"/>
      <c r="H18" s="157"/>
      <c r="I18" s="157"/>
      <c r="J18" s="157"/>
      <c r="K18" s="157">
        <v>600</v>
      </c>
    </row>
    <row r="19" spans="1:11" ht="16.5">
      <c r="A19" s="301" t="s">
        <v>17</v>
      </c>
      <c r="B19" s="267">
        <v>17056717.41</v>
      </c>
      <c r="C19" s="267">
        <v>2149362.26</v>
      </c>
      <c r="D19" s="267">
        <v>103575</v>
      </c>
      <c r="E19" s="267"/>
      <c r="F19" s="267"/>
      <c r="G19" s="267"/>
      <c r="H19" s="267"/>
      <c r="I19" s="267"/>
      <c r="J19" s="267"/>
      <c r="K19" s="267">
        <v>19309654.669999998</v>
      </c>
    </row>
    <row r="20" spans="1:11" ht="16.5">
      <c r="A20" s="302" t="s">
        <v>113</v>
      </c>
      <c r="B20" s="156"/>
      <c r="C20" s="156"/>
      <c r="D20" s="156">
        <v>103575</v>
      </c>
      <c r="E20" s="156"/>
      <c r="F20" s="156"/>
      <c r="G20" s="156"/>
      <c r="H20" s="156"/>
      <c r="I20" s="156"/>
      <c r="J20" s="156"/>
      <c r="K20" s="156">
        <v>103575</v>
      </c>
    </row>
    <row r="21" spans="1:11" ht="16.5">
      <c r="A21" s="302" t="s">
        <v>2</v>
      </c>
      <c r="B21" s="156"/>
      <c r="C21" s="156">
        <v>2149362.26</v>
      </c>
      <c r="D21" s="156"/>
      <c r="E21" s="156"/>
      <c r="F21" s="156"/>
      <c r="G21" s="156"/>
      <c r="H21" s="156"/>
      <c r="I21" s="156"/>
      <c r="J21" s="156"/>
      <c r="K21" s="156">
        <v>2149362.26</v>
      </c>
    </row>
    <row r="22" spans="1:11" ht="16.5">
      <c r="A22" s="302" t="s">
        <v>67</v>
      </c>
      <c r="B22" s="156">
        <v>14414376.33</v>
      </c>
      <c r="C22" s="156"/>
      <c r="D22" s="156"/>
      <c r="E22" s="156"/>
      <c r="F22" s="156"/>
      <c r="G22" s="156"/>
      <c r="H22" s="156"/>
      <c r="I22" s="156"/>
      <c r="J22" s="156"/>
      <c r="K22" s="156">
        <v>14414376.33</v>
      </c>
    </row>
    <row r="23" spans="1:11" ht="16.5">
      <c r="A23" s="302" t="s">
        <v>68</v>
      </c>
      <c r="B23" s="156">
        <v>1060820.54</v>
      </c>
      <c r="C23" s="156"/>
      <c r="D23" s="156"/>
      <c r="E23" s="156"/>
      <c r="F23" s="156"/>
      <c r="G23" s="156"/>
      <c r="H23" s="156"/>
      <c r="I23" s="156"/>
      <c r="J23" s="156"/>
      <c r="K23" s="156">
        <v>1060820.54</v>
      </c>
    </row>
    <row r="24" spans="1:11" ht="16.5">
      <c r="A24" s="302" t="s">
        <v>273</v>
      </c>
      <c r="B24" s="156">
        <v>986220.54</v>
      </c>
      <c r="C24" s="156"/>
      <c r="D24" s="156"/>
      <c r="E24" s="156"/>
      <c r="F24" s="156"/>
      <c r="G24" s="156"/>
      <c r="H24" s="156"/>
      <c r="I24" s="156"/>
      <c r="J24" s="156"/>
      <c r="K24" s="156">
        <v>986220.54</v>
      </c>
    </row>
    <row r="25" spans="1:11" ht="16.5">
      <c r="A25" s="302" t="s">
        <v>270</v>
      </c>
      <c r="B25" s="156">
        <v>206500</v>
      </c>
      <c r="C25" s="156"/>
      <c r="D25" s="156"/>
      <c r="E25" s="156"/>
      <c r="F25" s="156"/>
      <c r="G25" s="156"/>
      <c r="H25" s="156"/>
      <c r="I25" s="156"/>
      <c r="J25" s="156"/>
      <c r="K25" s="156">
        <v>206500</v>
      </c>
    </row>
    <row r="26" spans="1:11" ht="16.5">
      <c r="A26" s="302" t="s">
        <v>271</v>
      </c>
      <c r="B26" s="156">
        <v>205400</v>
      </c>
      <c r="C26" s="156"/>
      <c r="D26" s="156"/>
      <c r="E26" s="156"/>
      <c r="F26" s="156"/>
      <c r="G26" s="156"/>
      <c r="H26" s="156"/>
      <c r="I26" s="156"/>
      <c r="J26" s="156"/>
      <c r="K26" s="156">
        <v>205400</v>
      </c>
    </row>
    <row r="27" spans="1:11" ht="16.5">
      <c r="A27" s="303" t="s">
        <v>272</v>
      </c>
      <c r="B27" s="157">
        <v>183400</v>
      </c>
      <c r="C27" s="157"/>
      <c r="D27" s="157"/>
      <c r="E27" s="157"/>
      <c r="F27" s="157"/>
      <c r="G27" s="157"/>
      <c r="H27" s="157"/>
      <c r="I27" s="157"/>
      <c r="J27" s="157"/>
      <c r="K27" s="157">
        <v>183400</v>
      </c>
    </row>
    <row r="28" spans="1:11" ht="16.5">
      <c r="A28" s="301" t="s">
        <v>108</v>
      </c>
      <c r="B28" s="267"/>
      <c r="C28" s="267"/>
      <c r="D28" s="267"/>
      <c r="E28" s="267"/>
      <c r="F28" s="267"/>
      <c r="G28" s="267"/>
      <c r="H28" s="267"/>
      <c r="I28" s="267"/>
      <c r="J28" s="267">
        <v>6403678.77</v>
      </c>
      <c r="K28" s="267">
        <v>6403678.77</v>
      </c>
    </row>
    <row r="29" spans="1:11" ht="16.5">
      <c r="A29" s="303" t="s">
        <v>151</v>
      </c>
      <c r="B29" s="157"/>
      <c r="C29" s="157"/>
      <c r="D29" s="157"/>
      <c r="E29" s="157"/>
      <c r="F29" s="157"/>
      <c r="G29" s="157"/>
      <c r="H29" s="157"/>
      <c r="I29" s="157"/>
      <c r="J29" s="157">
        <v>6403678.77</v>
      </c>
      <c r="K29" s="157">
        <v>6403678.77</v>
      </c>
    </row>
    <row r="30" spans="1:11" ht="16.5">
      <c r="A30" s="301" t="s">
        <v>91</v>
      </c>
      <c r="B30" s="267"/>
      <c r="C30" s="267"/>
      <c r="D30" s="267"/>
      <c r="E30" s="267"/>
      <c r="F30" s="267"/>
      <c r="G30" s="267"/>
      <c r="H30" s="267"/>
      <c r="I30" s="267">
        <v>61141200</v>
      </c>
      <c r="J30" s="267"/>
      <c r="K30" s="267">
        <v>61141200</v>
      </c>
    </row>
    <row r="31" spans="1:11" ht="16.5">
      <c r="A31" s="302" t="s">
        <v>218</v>
      </c>
      <c r="B31" s="156"/>
      <c r="C31" s="156"/>
      <c r="D31" s="156"/>
      <c r="E31" s="156"/>
      <c r="F31" s="156"/>
      <c r="G31" s="156"/>
      <c r="H31" s="156"/>
      <c r="I31" s="156">
        <v>59819700</v>
      </c>
      <c r="J31" s="156"/>
      <c r="K31" s="156">
        <v>59819700</v>
      </c>
    </row>
    <row r="32" spans="1:11" ht="16.5">
      <c r="A32" s="303" t="s">
        <v>221</v>
      </c>
      <c r="B32" s="157"/>
      <c r="C32" s="157"/>
      <c r="D32" s="157"/>
      <c r="E32" s="157"/>
      <c r="F32" s="157"/>
      <c r="G32" s="157"/>
      <c r="H32" s="157"/>
      <c r="I32" s="157">
        <v>1321500</v>
      </c>
      <c r="J32" s="157"/>
      <c r="K32" s="157">
        <v>1321500</v>
      </c>
    </row>
    <row r="33" spans="1:11" ht="16.5">
      <c r="A33" s="304" t="s">
        <v>21</v>
      </c>
      <c r="B33" s="268">
        <v>17056717.41</v>
      </c>
      <c r="C33" s="268">
        <v>2149362.26</v>
      </c>
      <c r="D33" s="268">
        <v>103575</v>
      </c>
      <c r="E33" s="268">
        <v>313666.67</v>
      </c>
      <c r="F33" s="268">
        <v>22068</v>
      </c>
      <c r="G33" s="268">
        <v>75860.1</v>
      </c>
      <c r="H33" s="268">
        <v>5759.35</v>
      </c>
      <c r="I33" s="268">
        <v>61141200</v>
      </c>
      <c r="J33" s="268">
        <v>6403678.77</v>
      </c>
      <c r="K33" s="268">
        <v>87271887.56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CR37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9.8515625" style="289" customWidth="1"/>
    <col min="2" max="2" width="12.421875" style="290" customWidth="1"/>
    <col min="3" max="3" width="7.00390625" style="290" customWidth="1"/>
    <col min="4" max="4" width="8.57421875" style="290" customWidth="1"/>
    <col min="5" max="5" width="6.8515625" style="290" customWidth="1"/>
    <col min="6" max="6" width="11.421875" style="290" customWidth="1"/>
    <col min="7" max="7" width="9.421875" style="290" customWidth="1"/>
    <col min="8" max="8" width="10.00390625" style="290" customWidth="1"/>
    <col min="9" max="9" width="12.28125" style="290" customWidth="1"/>
    <col min="10" max="10" width="11.57421875" style="290" customWidth="1"/>
    <col min="11" max="11" width="9.421875" style="290" customWidth="1"/>
    <col min="12" max="13" width="10.28125" style="290" customWidth="1"/>
    <col min="14" max="14" width="13.28125" style="290" customWidth="1"/>
    <col min="15" max="15" width="14.7109375" style="290" customWidth="1"/>
    <col min="16" max="16" width="16.57421875" style="290" customWidth="1"/>
    <col min="17" max="17" width="39.421875" style="290" customWidth="1"/>
    <col min="18" max="18" width="22.28125" style="290" customWidth="1"/>
    <col min="19" max="19" width="28.7109375" style="290" customWidth="1"/>
    <col min="20" max="20" width="21.8515625" style="290" customWidth="1"/>
    <col min="21" max="21" width="6.421875" style="290" customWidth="1"/>
    <col min="22" max="22" width="6.8515625" style="290" customWidth="1"/>
    <col min="23" max="23" width="47.421875" style="290" customWidth="1"/>
    <col min="24" max="25" width="8.8515625" style="290" customWidth="1"/>
    <col min="26" max="26" width="29.28125" style="290" customWidth="1"/>
    <col min="27" max="27" width="35.140625" style="290" customWidth="1"/>
    <col min="28" max="28" width="27.57421875" style="290" customWidth="1"/>
    <col min="29" max="29" width="17.421875" style="290" customWidth="1"/>
    <col min="30" max="30" width="26.421875" style="290" customWidth="1"/>
    <col min="31" max="31" width="15.57421875" style="290" customWidth="1"/>
    <col min="32" max="32" width="15.8515625" style="290" customWidth="1"/>
    <col min="33" max="33" width="15.421875" style="290" customWidth="1"/>
    <col min="34" max="34" width="14.421875" style="290" customWidth="1"/>
    <col min="35" max="35" width="9.57421875" style="290" customWidth="1"/>
    <col min="36" max="36" width="11.7109375" style="290" customWidth="1"/>
    <col min="37" max="37" width="33.00390625" style="290" customWidth="1"/>
    <col min="38" max="38" width="21.57421875" style="290" customWidth="1"/>
    <col min="39" max="39" width="14.140625" style="290" customWidth="1"/>
    <col min="40" max="40" width="24.421875" style="290" customWidth="1"/>
    <col min="41" max="41" width="13.57421875" style="290" customWidth="1"/>
    <col min="42" max="42" width="9.00390625" style="290" customWidth="1"/>
    <col min="43" max="43" width="23.00390625" style="290" customWidth="1"/>
    <col min="44" max="44" width="23.28125" style="290" customWidth="1"/>
    <col min="45" max="45" width="7.57421875" style="290" customWidth="1"/>
    <col min="46" max="46" width="23.7109375" style="290" customWidth="1"/>
    <col min="47" max="47" width="15.140625" style="290" customWidth="1"/>
    <col min="48" max="48" width="24.8515625" style="290" customWidth="1"/>
    <col min="49" max="49" width="12.7109375" style="290" customWidth="1"/>
    <col min="50" max="50" width="15.28125" style="290" customWidth="1"/>
    <col min="51" max="51" width="21.28125" style="290" customWidth="1"/>
    <col min="52" max="52" width="18.8515625" style="290" customWidth="1"/>
    <col min="53" max="53" width="6.8515625" style="290" customWidth="1"/>
    <col min="54" max="54" width="10.140625" style="290" customWidth="1"/>
    <col min="55" max="55" width="18.7109375" style="290" customWidth="1"/>
    <col min="56" max="56" width="15.421875" style="290" customWidth="1"/>
    <col min="57" max="57" width="21.7109375" style="290" customWidth="1"/>
    <col min="58" max="58" width="23.140625" style="290" customWidth="1"/>
    <col min="59" max="59" width="13.7109375" style="290" customWidth="1"/>
    <col min="60" max="60" width="14.8515625" style="290" customWidth="1"/>
    <col min="61" max="61" width="13.8515625" style="290" customWidth="1"/>
    <col min="62" max="62" width="16.57421875" style="290" customWidth="1"/>
    <col min="63" max="63" width="18.28125" style="290" customWidth="1"/>
    <col min="64" max="64" width="6.8515625" style="290" customWidth="1"/>
    <col min="65" max="65" width="10.140625" style="290" customWidth="1"/>
    <col min="66" max="66" width="27.28125" style="290" customWidth="1"/>
    <col min="67" max="67" width="9.421875" style="290" customWidth="1"/>
    <col min="68" max="68" width="16.8515625" style="290" customWidth="1"/>
    <col min="69" max="69" width="17.421875" style="290" customWidth="1"/>
    <col min="70" max="70" width="16.140625" style="290" customWidth="1"/>
    <col min="71" max="71" width="12.421875" style="290" customWidth="1"/>
    <col min="72" max="72" width="20.7109375" style="290" customWidth="1"/>
    <col min="73" max="73" width="15.57421875" style="290" customWidth="1"/>
    <col min="74" max="74" width="7.140625" style="290" customWidth="1"/>
    <col min="75" max="75" width="17.28125" style="290" customWidth="1"/>
    <col min="76" max="76" width="16.00390625" style="290" customWidth="1"/>
    <col min="77" max="77" width="15.28125" style="290" customWidth="1"/>
    <col min="78" max="78" width="12.140625" style="290" customWidth="1"/>
    <col min="79" max="79" width="11.8515625" style="290" customWidth="1"/>
    <col min="80" max="80" width="12.28125" style="290" customWidth="1"/>
    <col min="81" max="81" width="10.421875" style="290" customWidth="1"/>
    <col min="82" max="82" width="16.00390625" style="290" customWidth="1"/>
    <col min="83" max="83" width="19.421875" style="290" customWidth="1"/>
    <col min="84" max="84" width="18.140625" style="290" customWidth="1"/>
    <col min="85" max="86" width="11.421875" style="290" customWidth="1"/>
    <col min="87" max="87" width="14.28125" style="290" customWidth="1"/>
    <col min="88" max="88" width="12.00390625" style="290" customWidth="1"/>
    <col min="89" max="89" width="10.28125" style="290" customWidth="1"/>
    <col min="90" max="90" width="14.00390625" style="290" customWidth="1"/>
    <col min="91" max="91" width="10.28125" style="290" customWidth="1"/>
    <col min="92" max="93" width="13.421875" style="290" customWidth="1"/>
    <col min="94" max="94" width="16.28125" style="290" customWidth="1"/>
    <col min="95" max="95" width="14.00390625" style="290" customWidth="1"/>
    <col min="96" max="96" width="10.28125" style="290" customWidth="1"/>
    <col min="97" max="97" width="30.421875" style="290" customWidth="1"/>
    <col min="98" max="98" width="26.421875" style="290" customWidth="1"/>
    <col min="99" max="100" width="12.421875" style="290" customWidth="1"/>
    <col min="101" max="101" width="14.7109375" style="290" customWidth="1"/>
    <col min="102" max="102" width="17.28125" style="290" customWidth="1"/>
    <col min="103" max="103" width="23.421875" style="290" bestFit="1" customWidth="1"/>
    <col min="104" max="105" width="12.421875" style="290" customWidth="1"/>
    <col min="106" max="106" width="14.7109375" style="290" customWidth="1"/>
    <col min="107" max="107" width="12.421875" style="290" customWidth="1"/>
    <col min="108" max="108" width="16.8515625" style="290" customWidth="1"/>
    <col min="109" max="109" width="10.00390625" style="290" bestFit="1" customWidth="1"/>
    <col min="110" max="110" width="14.421875" style="290" bestFit="1" customWidth="1"/>
    <col min="111" max="111" width="32.421875" style="290" bestFit="1" customWidth="1"/>
    <col min="112" max="112" width="37.00390625" style="290" bestFit="1" customWidth="1"/>
    <col min="113" max="113" width="29.421875" style="290" bestFit="1" customWidth="1"/>
    <col min="114" max="114" width="34.140625" style="290" bestFit="1" customWidth="1"/>
    <col min="115" max="115" width="13.421875" style="290" bestFit="1" customWidth="1"/>
    <col min="116" max="16384" width="9.00390625" style="290" customWidth="1"/>
  </cols>
  <sheetData>
    <row r="1" spans="1:2" ht="21">
      <c r="A1" s="266"/>
      <c r="B1" s="260"/>
    </row>
    <row r="2" spans="1:2" ht="21">
      <c r="A2" s="332" t="s">
        <v>28</v>
      </c>
      <c r="B2" s="305" t="s">
        <v>35</v>
      </c>
    </row>
    <row r="3" spans="1:67" s="159" customFormat="1" ht="16.5">
      <c r="A3" s="266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</row>
    <row r="4" spans="1:96" s="159" customFormat="1" ht="21">
      <c r="A4" s="328" t="s">
        <v>34</v>
      </c>
      <c r="B4" s="328" t="s">
        <v>22</v>
      </c>
      <c r="C4" s="305"/>
      <c r="D4" s="305"/>
      <c r="E4" s="305"/>
      <c r="F4" s="305"/>
      <c r="G4" s="305"/>
      <c r="H4" s="305"/>
      <c r="I4" s="305"/>
      <c r="J4" s="305"/>
      <c r="K4" s="305"/>
      <c r="L4"/>
      <c r="M4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</row>
    <row r="5" spans="1:96" s="159" customFormat="1" ht="33.75" customHeight="1">
      <c r="A5" s="328" t="s">
        <v>20</v>
      </c>
      <c r="B5" s="305" t="s">
        <v>2</v>
      </c>
      <c r="C5" s="305" t="s">
        <v>106</v>
      </c>
      <c r="D5" s="305" t="s">
        <v>3</v>
      </c>
      <c r="E5" s="305" t="s">
        <v>71</v>
      </c>
      <c r="F5" s="305" t="s">
        <v>4</v>
      </c>
      <c r="G5" s="305" t="s">
        <v>1</v>
      </c>
      <c r="H5" s="305" t="s">
        <v>113</v>
      </c>
      <c r="I5" s="305" t="s">
        <v>92</v>
      </c>
      <c r="J5" s="305" t="s">
        <v>94</v>
      </c>
      <c r="K5" s="331" t="s">
        <v>21</v>
      </c>
      <c r="L5"/>
      <c r="M5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</row>
    <row r="6" spans="1:96" s="159" customFormat="1" ht="45.75" customHeight="1">
      <c r="A6" s="333">
        <v>2011726001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/>
      <c r="M6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</row>
    <row r="7" spans="1:96" ht="21">
      <c r="A7" s="330" t="s">
        <v>248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/>
      <c r="M7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</row>
    <row r="8" spans="1:96" ht="21">
      <c r="A8" s="367" t="s">
        <v>210</v>
      </c>
      <c r="B8" s="329"/>
      <c r="C8" s="329">
        <v>5816</v>
      </c>
      <c r="D8" s="329">
        <v>2200</v>
      </c>
      <c r="E8" s="329">
        <v>32604.1</v>
      </c>
      <c r="F8" s="329"/>
      <c r="G8" s="329"/>
      <c r="H8" s="329"/>
      <c r="I8" s="329"/>
      <c r="J8" s="329"/>
      <c r="K8" s="329">
        <v>40620.1</v>
      </c>
      <c r="L8"/>
      <c r="M8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</row>
    <row r="9" spans="1:96" ht="21">
      <c r="A9" s="333">
        <v>2011726002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/>
      <c r="M9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</row>
    <row r="10" spans="1:96" ht="21">
      <c r="A10" s="330" t="s">
        <v>257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/>
      <c r="M1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</row>
    <row r="11" spans="1:96" ht="21">
      <c r="A11" s="367" t="s">
        <v>210</v>
      </c>
      <c r="B11" s="329"/>
      <c r="C11" s="329"/>
      <c r="D11" s="329"/>
      <c r="E11" s="329">
        <v>12260</v>
      </c>
      <c r="F11" s="329"/>
      <c r="G11" s="329"/>
      <c r="H11" s="329"/>
      <c r="I11" s="329"/>
      <c r="J11" s="329"/>
      <c r="K11" s="329">
        <v>12260</v>
      </c>
      <c r="L11"/>
      <c r="M11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</row>
    <row r="12" spans="1:96" ht="21">
      <c r="A12" s="333">
        <v>2011726005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/>
      <c r="M12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</row>
    <row r="13" spans="1:96" ht="21">
      <c r="A13" s="330" t="s">
        <v>231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/>
      <c r="M13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</row>
    <row r="14" spans="1:96" ht="21">
      <c r="A14" s="367" t="s">
        <v>210</v>
      </c>
      <c r="B14" s="329"/>
      <c r="C14" s="329">
        <v>14002</v>
      </c>
      <c r="D14" s="329"/>
      <c r="E14" s="329">
        <v>30996</v>
      </c>
      <c r="F14" s="329">
        <v>5759.35</v>
      </c>
      <c r="G14" s="329"/>
      <c r="H14" s="329"/>
      <c r="I14" s="329"/>
      <c r="J14" s="329"/>
      <c r="K14" s="329">
        <v>50757.35</v>
      </c>
      <c r="L14"/>
      <c r="M14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</row>
    <row r="15" spans="1:96" ht="21">
      <c r="A15" s="330" t="s">
        <v>206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/>
      <c r="M15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</row>
    <row r="16" spans="1:96" ht="21">
      <c r="A16" s="367" t="s">
        <v>151</v>
      </c>
      <c r="B16" s="329"/>
      <c r="C16" s="329"/>
      <c r="D16" s="329"/>
      <c r="E16" s="329"/>
      <c r="F16" s="329"/>
      <c r="G16" s="329"/>
      <c r="H16" s="329"/>
      <c r="I16" s="329"/>
      <c r="J16" s="329">
        <v>6403678.77</v>
      </c>
      <c r="K16" s="329">
        <v>6403678.77</v>
      </c>
      <c r="L16"/>
      <c r="M16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</row>
    <row r="17" spans="1:96" ht="21">
      <c r="A17" s="333">
        <v>2011753015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/>
      <c r="M17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</row>
    <row r="18" spans="1:96" ht="21">
      <c r="A18" s="330" t="s">
        <v>233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/>
      <c r="M18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</row>
    <row r="19" spans="1:96" ht="21">
      <c r="A19" s="367" t="s">
        <v>210</v>
      </c>
      <c r="B19" s="329">
        <v>2149362.26</v>
      </c>
      <c r="C19" s="329"/>
      <c r="D19" s="329">
        <v>311466.67</v>
      </c>
      <c r="E19" s="329"/>
      <c r="F19" s="329"/>
      <c r="G19" s="329">
        <v>17056717.409999996</v>
      </c>
      <c r="H19" s="329"/>
      <c r="I19" s="329"/>
      <c r="J19" s="329"/>
      <c r="K19" s="329">
        <v>19517546.339999996</v>
      </c>
      <c r="L19"/>
      <c r="M19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</row>
    <row r="20" spans="1:96" ht="21">
      <c r="A20" s="330" t="s">
        <v>208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/>
      <c r="M2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</row>
    <row r="21" spans="1:96" ht="21">
      <c r="A21" s="367" t="s">
        <v>210</v>
      </c>
      <c r="B21" s="329"/>
      <c r="C21" s="329">
        <v>2250</v>
      </c>
      <c r="D21" s="329"/>
      <c r="E21" s="329"/>
      <c r="F21" s="329"/>
      <c r="G21" s="329"/>
      <c r="H21" s="329">
        <v>103575</v>
      </c>
      <c r="I21" s="329"/>
      <c r="J21" s="329"/>
      <c r="K21" s="329">
        <v>105825</v>
      </c>
      <c r="L21"/>
      <c r="M21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/>
      <c r="CP21" s="260"/>
      <c r="CQ21" s="260"/>
      <c r="CR21" s="260"/>
    </row>
    <row r="22" spans="1:96" ht="21">
      <c r="A22" s="330" t="s">
        <v>219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/>
      <c r="M22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</row>
    <row r="23" spans="1:96" ht="21">
      <c r="A23" s="367" t="s">
        <v>218</v>
      </c>
      <c r="B23" s="329"/>
      <c r="C23" s="329"/>
      <c r="D23" s="329"/>
      <c r="E23" s="329"/>
      <c r="F23" s="329"/>
      <c r="G23" s="329"/>
      <c r="H23" s="329"/>
      <c r="I23" s="329">
        <v>59819700</v>
      </c>
      <c r="J23" s="329"/>
      <c r="K23" s="329">
        <v>59819700</v>
      </c>
      <c r="L23"/>
      <c r="M23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</row>
    <row r="24" spans="1:96" ht="21">
      <c r="A24" s="330" t="s">
        <v>220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/>
      <c r="M24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</row>
    <row r="25" spans="1:96" ht="21">
      <c r="A25" s="367" t="s">
        <v>221</v>
      </c>
      <c r="B25" s="329"/>
      <c r="C25" s="329"/>
      <c r="D25" s="329"/>
      <c r="E25" s="329"/>
      <c r="F25" s="329"/>
      <c r="G25" s="329"/>
      <c r="H25" s="329"/>
      <c r="I25" s="329">
        <v>1321500</v>
      </c>
      <c r="J25" s="329"/>
      <c r="K25" s="329">
        <v>1321500</v>
      </c>
      <c r="L25"/>
      <c r="M25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</row>
    <row r="26" spans="1:96" ht="21">
      <c r="A26" s="333" t="s">
        <v>21</v>
      </c>
      <c r="B26" s="329">
        <v>2149362.26</v>
      </c>
      <c r="C26" s="329">
        <v>22068</v>
      </c>
      <c r="D26" s="329">
        <v>313666.67</v>
      </c>
      <c r="E26" s="329">
        <v>75860.1</v>
      </c>
      <c r="F26" s="329">
        <v>5759.35</v>
      </c>
      <c r="G26" s="329">
        <v>17056717.409999996</v>
      </c>
      <c r="H26" s="329">
        <v>103575</v>
      </c>
      <c r="I26" s="329">
        <v>61141200</v>
      </c>
      <c r="J26" s="329">
        <v>6403678.77</v>
      </c>
      <c r="K26" s="329">
        <v>87271887.56</v>
      </c>
      <c r="L26"/>
      <c r="M26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</row>
    <row r="27" spans="1:96" ht="21">
      <c r="A27"/>
      <c r="B27"/>
      <c r="C27"/>
      <c r="D27"/>
      <c r="E27"/>
      <c r="F27"/>
      <c r="G27"/>
      <c r="H27"/>
      <c r="I27"/>
      <c r="J27"/>
      <c r="K27"/>
      <c r="L27"/>
      <c r="M27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/>
      <c r="CB27" s="260"/>
      <c r="CC27" s="260"/>
      <c r="CD27" s="260"/>
      <c r="CE27" s="260"/>
      <c r="CF27" s="260"/>
      <c r="CG27" s="260"/>
      <c r="CH27" s="260"/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</row>
    <row r="28" spans="1:96" ht="21">
      <c r="A28"/>
      <c r="B28"/>
      <c r="C28"/>
      <c r="D28"/>
      <c r="E28"/>
      <c r="F28"/>
      <c r="G28"/>
      <c r="H28"/>
      <c r="I28"/>
      <c r="J28"/>
      <c r="K28"/>
      <c r="L28"/>
      <c r="M28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</row>
    <row r="29" spans="1:96" ht="21">
      <c r="A29"/>
      <c r="B29"/>
      <c r="C29"/>
      <c r="D29"/>
      <c r="E29"/>
      <c r="F29"/>
      <c r="G29"/>
      <c r="H29"/>
      <c r="I29"/>
      <c r="J29"/>
      <c r="K29"/>
      <c r="L29"/>
      <c r="M29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/>
      <c r="CP29" s="260"/>
      <c r="CQ29" s="260"/>
      <c r="CR29" s="260"/>
    </row>
    <row r="30" spans="1:96" ht="21">
      <c r="A30"/>
      <c r="B30"/>
      <c r="C30"/>
      <c r="D30"/>
      <c r="E30"/>
      <c r="F30"/>
      <c r="G30"/>
      <c r="H30"/>
      <c r="I30"/>
      <c r="J30"/>
      <c r="K30"/>
      <c r="L30"/>
      <c r="M3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  <c r="BG30" s="260"/>
      <c r="BH30" s="260"/>
      <c r="BI30" s="260"/>
      <c r="BJ30" s="260"/>
      <c r="BK30" s="260"/>
      <c r="BL30" s="260"/>
      <c r="BM30" s="260"/>
      <c r="BN30" s="260"/>
      <c r="BO30" s="260"/>
      <c r="BP30" s="260"/>
      <c r="BQ30" s="260"/>
      <c r="BR30" s="260"/>
      <c r="BS30" s="260"/>
      <c r="BT30" s="260"/>
      <c r="BU30" s="260"/>
      <c r="BV30" s="260"/>
      <c r="BW30" s="260"/>
      <c r="BX30" s="260"/>
      <c r="BY30" s="260"/>
      <c r="BZ30" s="260"/>
      <c r="CA30" s="260"/>
      <c r="CB30" s="260"/>
      <c r="CC30" s="260"/>
      <c r="CD30" s="260"/>
      <c r="CE30" s="260"/>
      <c r="CF30" s="260"/>
      <c r="CG30" s="260"/>
      <c r="CH30" s="260"/>
      <c r="CI30" s="260"/>
      <c r="CJ30" s="260"/>
      <c r="CK30" s="260"/>
      <c r="CL30" s="260"/>
      <c r="CM30" s="260"/>
      <c r="CN30" s="260"/>
      <c r="CO30" s="260"/>
      <c r="CP30" s="260"/>
      <c r="CQ30" s="260"/>
      <c r="CR30" s="260"/>
    </row>
    <row r="31" spans="1:96" ht="21">
      <c r="A31"/>
      <c r="B31"/>
      <c r="C31"/>
      <c r="D31"/>
      <c r="E31"/>
      <c r="F31"/>
      <c r="G31"/>
      <c r="H31"/>
      <c r="I31"/>
      <c r="J31"/>
      <c r="K31"/>
      <c r="L31"/>
      <c r="M31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0"/>
      <c r="BZ31" s="260"/>
      <c r="CA31" s="260"/>
      <c r="CB31" s="260"/>
      <c r="CC31" s="260"/>
      <c r="CD31" s="260"/>
      <c r="CE31" s="260"/>
      <c r="CF31" s="260"/>
      <c r="CG31" s="260"/>
      <c r="CH31" s="260"/>
      <c r="CI31" s="260"/>
      <c r="CJ31" s="260"/>
      <c r="CK31" s="260"/>
      <c r="CL31" s="260"/>
      <c r="CM31" s="260"/>
      <c r="CN31" s="260"/>
      <c r="CO31" s="260"/>
      <c r="CP31" s="260"/>
      <c r="CQ31" s="260"/>
      <c r="CR31" s="260"/>
    </row>
    <row r="32" spans="1:96" ht="21">
      <c r="A32"/>
      <c r="B32"/>
      <c r="C32"/>
      <c r="D32"/>
      <c r="E32"/>
      <c r="F32"/>
      <c r="G32"/>
      <c r="H32"/>
      <c r="I32"/>
      <c r="J32"/>
      <c r="K32"/>
      <c r="L32"/>
      <c r="M32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  <c r="CF32" s="260"/>
      <c r="CG32" s="260"/>
      <c r="CH32" s="260"/>
      <c r="CI32" s="260"/>
      <c r="CJ32" s="260"/>
      <c r="CK32" s="260"/>
      <c r="CL32" s="260"/>
      <c r="CM32" s="260"/>
      <c r="CN32" s="260"/>
      <c r="CO32" s="260"/>
      <c r="CP32" s="260"/>
      <c r="CQ32" s="260"/>
      <c r="CR32" s="260"/>
    </row>
    <row r="33" spans="1:96" ht="21">
      <c r="A33"/>
      <c r="B33"/>
      <c r="C33"/>
      <c r="D33"/>
      <c r="E33"/>
      <c r="F33"/>
      <c r="G33"/>
      <c r="H33"/>
      <c r="I33"/>
      <c r="J33"/>
      <c r="K33"/>
      <c r="L33"/>
      <c r="M33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0"/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</row>
    <row r="34" spans="1:96" ht="21">
      <c r="A34"/>
      <c r="B34"/>
      <c r="C34"/>
      <c r="D34"/>
      <c r="E34"/>
      <c r="F34"/>
      <c r="G34"/>
      <c r="H34"/>
      <c r="I34"/>
      <c r="J34"/>
      <c r="K34"/>
      <c r="L34"/>
      <c r="M34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</row>
    <row r="35" spans="1:96" ht="21">
      <c r="A35"/>
      <c r="B35"/>
      <c r="C35"/>
      <c r="D35"/>
      <c r="E35"/>
      <c r="F35"/>
      <c r="G35"/>
      <c r="H35"/>
      <c r="I35"/>
      <c r="J35"/>
      <c r="K35"/>
      <c r="L35"/>
      <c r="M35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60"/>
      <c r="BI35" s="260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0"/>
      <c r="CC35" s="260"/>
      <c r="CD35" s="260"/>
      <c r="CE35" s="260"/>
      <c r="CF35" s="260"/>
      <c r="CG35" s="260"/>
      <c r="CH35" s="260"/>
      <c r="CI35" s="260"/>
      <c r="CJ35" s="260"/>
      <c r="CK35" s="260"/>
      <c r="CL35" s="260"/>
      <c r="CM35" s="260"/>
      <c r="CN35" s="260"/>
      <c r="CO35" s="260"/>
      <c r="CP35" s="260"/>
      <c r="CQ35" s="260"/>
      <c r="CR35" s="260"/>
    </row>
    <row r="36" spans="1:96" ht="21">
      <c r="A36"/>
      <c r="B36"/>
      <c r="C36"/>
      <c r="D36"/>
      <c r="E36"/>
      <c r="F36"/>
      <c r="G36"/>
      <c r="H36"/>
      <c r="I36"/>
      <c r="J36"/>
      <c r="K36"/>
      <c r="L36"/>
      <c r="M36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</row>
    <row r="37" spans="1:96" ht="21">
      <c r="A37"/>
      <c r="B37"/>
      <c r="C37"/>
      <c r="D37"/>
      <c r="E37"/>
      <c r="F37"/>
      <c r="G37"/>
      <c r="H37"/>
      <c r="I37"/>
      <c r="J37"/>
      <c r="K37"/>
      <c r="L37"/>
      <c r="M37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</row>
    <row r="38" spans="1:96" ht="21">
      <c r="A38"/>
      <c r="B38"/>
      <c r="C38"/>
      <c r="D38"/>
      <c r="E38"/>
      <c r="F38"/>
      <c r="G38"/>
      <c r="H38"/>
      <c r="I38"/>
      <c r="J38"/>
      <c r="K38"/>
      <c r="L38"/>
      <c r="M38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</row>
    <row r="39" spans="1:96" ht="21">
      <c r="A39"/>
      <c r="B39"/>
      <c r="C39"/>
      <c r="D39"/>
      <c r="E39"/>
      <c r="F39"/>
      <c r="G39"/>
      <c r="H39"/>
      <c r="I39"/>
      <c r="J39"/>
      <c r="K39"/>
      <c r="L39"/>
      <c r="M39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0"/>
      <c r="BQ39" s="260"/>
      <c r="BR39" s="260"/>
      <c r="BS39" s="260"/>
      <c r="BT39" s="260"/>
      <c r="BU39" s="260"/>
      <c r="BV39" s="260"/>
      <c r="BW39" s="260"/>
      <c r="BX39" s="260"/>
      <c r="BY39" s="260"/>
      <c r="BZ39" s="260"/>
      <c r="CA39" s="260"/>
      <c r="CB39" s="260"/>
      <c r="CC39" s="260"/>
      <c r="CD39" s="260"/>
      <c r="CE39" s="260"/>
      <c r="CF39" s="260"/>
      <c r="CG39" s="260"/>
      <c r="CH39" s="260"/>
      <c r="CI39" s="260"/>
      <c r="CJ39" s="260"/>
      <c r="CK39" s="260"/>
      <c r="CL39" s="260"/>
      <c r="CM39" s="260"/>
      <c r="CN39" s="260"/>
      <c r="CO39" s="260"/>
      <c r="CP39" s="260"/>
      <c r="CQ39" s="260"/>
      <c r="CR39" s="260"/>
    </row>
    <row r="40" spans="1:96" ht="21">
      <c r="A40"/>
      <c r="B40"/>
      <c r="C40"/>
      <c r="D40"/>
      <c r="E40"/>
      <c r="F40"/>
      <c r="G40"/>
      <c r="H40"/>
      <c r="I40"/>
      <c r="J40"/>
      <c r="K40"/>
      <c r="L40"/>
      <c r="M4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0"/>
      <c r="CK40" s="260"/>
      <c r="CL40" s="260"/>
      <c r="CM40" s="260"/>
      <c r="CN40" s="260"/>
      <c r="CO40" s="260"/>
      <c r="CP40" s="260"/>
      <c r="CQ40" s="260"/>
      <c r="CR40" s="260"/>
    </row>
    <row r="41" spans="1:96" ht="21">
      <c r="A41"/>
      <c r="B41"/>
      <c r="C41"/>
      <c r="D41"/>
      <c r="E41"/>
      <c r="F41"/>
      <c r="G41"/>
      <c r="H41"/>
      <c r="I41"/>
      <c r="J41"/>
      <c r="K41"/>
      <c r="L41"/>
      <c r="M41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0"/>
      <c r="BQ41" s="260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60"/>
      <c r="CD41" s="260"/>
      <c r="CE41" s="260"/>
      <c r="CF41" s="260"/>
      <c r="CG41" s="260"/>
      <c r="CH41" s="260"/>
      <c r="CI41" s="260"/>
      <c r="CJ41" s="260"/>
      <c r="CK41" s="260"/>
      <c r="CL41" s="260"/>
      <c r="CM41" s="260"/>
      <c r="CN41" s="260"/>
      <c r="CO41" s="260"/>
      <c r="CP41" s="260"/>
      <c r="CQ41" s="260"/>
      <c r="CR41" s="260"/>
    </row>
    <row r="42" spans="1:96" ht="21">
      <c r="A42"/>
      <c r="B42"/>
      <c r="C42"/>
      <c r="D42"/>
      <c r="E42"/>
      <c r="F42"/>
      <c r="G42"/>
      <c r="H42"/>
      <c r="I42"/>
      <c r="J42"/>
      <c r="K42"/>
      <c r="L42"/>
      <c r="M42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  <c r="BO42" s="260"/>
      <c r="BP42" s="260"/>
      <c r="BQ42" s="260"/>
      <c r="BR42" s="260"/>
      <c r="BS42" s="260"/>
      <c r="BT42" s="260"/>
      <c r="BU42" s="260"/>
      <c r="BV42" s="260"/>
      <c r="BW42" s="260"/>
      <c r="BX42" s="260"/>
      <c r="BY42" s="260"/>
      <c r="BZ42" s="260"/>
      <c r="CA42" s="260"/>
      <c r="CB42" s="260"/>
      <c r="CC42" s="260"/>
      <c r="CD42" s="260"/>
      <c r="CE42" s="260"/>
      <c r="CF42" s="260"/>
      <c r="CG42" s="260"/>
      <c r="CH42" s="260"/>
      <c r="CI42" s="260"/>
      <c r="CJ42" s="260"/>
      <c r="CK42" s="260"/>
      <c r="CL42" s="260"/>
      <c r="CM42" s="260"/>
      <c r="CN42" s="260"/>
      <c r="CO42" s="260"/>
      <c r="CP42" s="260"/>
      <c r="CQ42" s="260"/>
      <c r="CR42" s="260"/>
    </row>
    <row r="43" spans="1:96" ht="21">
      <c r="A43"/>
      <c r="B43"/>
      <c r="C43"/>
      <c r="D43"/>
      <c r="E43"/>
      <c r="F43"/>
      <c r="G43"/>
      <c r="H43"/>
      <c r="I43"/>
      <c r="J43"/>
      <c r="K43"/>
      <c r="L43"/>
      <c r="M43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260"/>
      <c r="BP43" s="260"/>
      <c r="BQ43" s="260"/>
      <c r="BR43" s="260"/>
      <c r="BS43" s="260"/>
      <c r="BT43" s="260"/>
      <c r="BU43" s="260"/>
      <c r="BV43" s="260"/>
      <c r="BW43" s="260"/>
      <c r="BX43" s="260"/>
      <c r="BY43" s="260"/>
      <c r="BZ43" s="260"/>
      <c r="CA43" s="260"/>
      <c r="CB43" s="260"/>
      <c r="CC43" s="260"/>
      <c r="CD43" s="260"/>
      <c r="CE43" s="260"/>
      <c r="CF43" s="260"/>
      <c r="CG43" s="260"/>
      <c r="CH43" s="260"/>
      <c r="CI43" s="260"/>
      <c r="CJ43" s="260"/>
      <c r="CK43" s="260"/>
      <c r="CL43" s="260"/>
      <c r="CM43" s="260"/>
      <c r="CN43" s="260"/>
      <c r="CO43" s="260"/>
      <c r="CP43" s="260"/>
      <c r="CQ43" s="260"/>
      <c r="CR43" s="260"/>
    </row>
    <row r="44" spans="1:96" ht="21">
      <c r="A44"/>
      <c r="B44"/>
      <c r="C44"/>
      <c r="D44"/>
      <c r="E44"/>
      <c r="F44"/>
      <c r="G44"/>
      <c r="H44"/>
      <c r="I44"/>
      <c r="J44"/>
      <c r="K44"/>
      <c r="L44"/>
      <c r="M44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260"/>
      <c r="BP44" s="260"/>
      <c r="BQ44" s="260"/>
      <c r="BR44" s="260"/>
      <c r="BS44" s="260"/>
      <c r="BT44" s="260"/>
      <c r="BU44" s="260"/>
      <c r="BV44" s="260"/>
      <c r="BW44" s="260"/>
      <c r="BX44" s="260"/>
      <c r="BY44" s="260"/>
      <c r="BZ44" s="260"/>
      <c r="CA44" s="260"/>
      <c r="CB44" s="260"/>
      <c r="CC44" s="260"/>
      <c r="CD44" s="260"/>
      <c r="CE44" s="260"/>
      <c r="CF44" s="260"/>
      <c r="CG44" s="260"/>
      <c r="CH44" s="260"/>
      <c r="CI44" s="260"/>
      <c r="CJ44" s="260"/>
      <c r="CK44" s="260"/>
      <c r="CL44" s="260"/>
      <c r="CM44" s="260"/>
      <c r="CN44" s="260"/>
      <c r="CO44" s="260"/>
      <c r="CP44" s="260"/>
      <c r="CQ44" s="260"/>
      <c r="CR44" s="260"/>
    </row>
    <row r="45" spans="1:96" ht="21">
      <c r="A45"/>
      <c r="B45"/>
      <c r="C45"/>
      <c r="D45"/>
      <c r="E45"/>
      <c r="F45"/>
      <c r="G45"/>
      <c r="H45"/>
      <c r="I45"/>
      <c r="J45"/>
      <c r="K45"/>
      <c r="L45"/>
      <c r="M45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0"/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0"/>
      <c r="BN45" s="260"/>
      <c r="BO45" s="260"/>
      <c r="BP45" s="260"/>
      <c r="BQ45" s="260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0"/>
      <c r="CC45" s="260"/>
      <c r="CD45" s="260"/>
      <c r="CE45" s="260"/>
      <c r="CF45" s="260"/>
      <c r="CG45" s="260"/>
      <c r="CH45" s="260"/>
      <c r="CI45" s="260"/>
      <c r="CJ45" s="260"/>
      <c r="CK45" s="260"/>
      <c r="CL45" s="260"/>
      <c r="CM45" s="260"/>
      <c r="CN45" s="260"/>
      <c r="CO45" s="260"/>
      <c r="CP45" s="260"/>
      <c r="CQ45" s="260"/>
      <c r="CR45" s="260"/>
    </row>
    <row r="46" spans="1:96" ht="21">
      <c r="A46"/>
      <c r="B46"/>
      <c r="C46"/>
      <c r="D46"/>
      <c r="E46"/>
      <c r="F46"/>
      <c r="G46"/>
      <c r="H46"/>
      <c r="I46"/>
      <c r="J46"/>
      <c r="K46"/>
      <c r="L46"/>
      <c r="M46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60"/>
      <c r="CJ46" s="260"/>
      <c r="CK46" s="260"/>
      <c r="CL46" s="260"/>
      <c r="CM46" s="260"/>
      <c r="CN46" s="260"/>
      <c r="CO46" s="260"/>
      <c r="CP46" s="260"/>
      <c r="CQ46" s="260"/>
      <c r="CR46" s="260"/>
    </row>
    <row r="47" spans="1:96" ht="21">
      <c r="A47"/>
      <c r="B47"/>
      <c r="C47"/>
      <c r="D47"/>
      <c r="E47"/>
      <c r="F47"/>
      <c r="G47"/>
      <c r="H47"/>
      <c r="I47"/>
      <c r="J47"/>
      <c r="K47"/>
      <c r="L47"/>
      <c r="M47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0"/>
      <c r="BP47" s="260"/>
      <c r="BQ47" s="260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  <c r="CB47" s="260"/>
      <c r="CC47" s="260"/>
      <c r="CD47" s="260"/>
      <c r="CE47" s="260"/>
      <c r="CF47" s="260"/>
      <c r="CG47" s="260"/>
      <c r="CH47" s="260"/>
      <c r="CI47" s="260"/>
      <c r="CJ47" s="260"/>
      <c r="CK47" s="260"/>
      <c r="CL47" s="260"/>
      <c r="CM47" s="260"/>
      <c r="CN47" s="260"/>
      <c r="CO47" s="260"/>
      <c r="CP47" s="260"/>
      <c r="CQ47" s="260"/>
      <c r="CR47" s="260"/>
    </row>
    <row r="48" spans="1:96" ht="21">
      <c r="A48"/>
      <c r="B48"/>
      <c r="C48"/>
      <c r="D48"/>
      <c r="E48"/>
      <c r="F48"/>
      <c r="G48"/>
      <c r="H48"/>
      <c r="I48"/>
      <c r="J48"/>
      <c r="K48"/>
      <c r="L48"/>
      <c r="M48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  <c r="BJ48" s="260"/>
      <c r="BK48" s="260"/>
      <c r="BL48" s="260"/>
      <c r="BM48" s="260"/>
      <c r="BN48" s="260"/>
      <c r="BO48" s="260"/>
      <c r="BP48" s="260"/>
      <c r="BQ48" s="260"/>
      <c r="BR48" s="260"/>
      <c r="BS48" s="260"/>
      <c r="BT48" s="260"/>
      <c r="BU48" s="260"/>
      <c r="BV48" s="260"/>
      <c r="BW48" s="260"/>
      <c r="BX48" s="260"/>
      <c r="BY48" s="260"/>
      <c r="BZ48" s="260"/>
      <c r="CA48" s="260"/>
      <c r="CB48" s="260"/>
      <c r="CC48" s="260"/>
      <c r="CD48" s="260"/>
      <c r="CE48" s="260"/>
      <c r="CF48" s="260"/>
      <c r="CG48" s="260"/>
      <c r="CH48" s="260"/>
      <c r="CI48" s="260"/>
      <c r="CJ48" s="260"/>
      <c r="CK48" s="260"/>
      <c r="CL48" s="260"/>
      <c r="CM48" s="260"/>
      <c r="CN48" s="260"/>
      <c r="CO48" s="260"/>
      <c r="CP48" s="260"/>
      <c r="CQ48" s="260"/>
      <c r="CR48" s="260"/>
    </row>
    <row r="49" spans="1:96" ht="21">
      <c r="A49"/>
      <c r="B49"/>
      <c r="C49"/>
      <c r="D49"/>
      <c r="E49"/>
      <c r="F49"/>
      <c r="G49"/>
      <c r="H49"/>
      <c r="I49"/>
      <c r="J49"/>
      <c r="K49"/>
      <c r="L49"/>
      <c r="M49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0"/>
      <c r="BT49" s="260"/>
      <c r="BU49" s="260"/>
      <c r="BV49" s="260"/>
      <c r="BW49" s="260"/>
      <c r="BX49" s="260"/>
      <c r="BY49" s="260"/>
      <c r="BZ49" s="260"/>
      <c r="CA49" s="260"/>
      <c r="CB49" s="260"/>
      <c r="CC49" s="260"/>
      <c r="CD49" s="260"/>
      <c r="CE49" s="260"/>
      <c r="CF49" s="260"/>
      <c r="CG49" s="260"/>
      <c r="CH49" s="260"/>
      <c r="CI49" s="260"/>
      <c r="CJ49" s="260"/>
      <c r="CK49" s="260"/>
      <c r="CL49" s="260"/>
      <c r="CM49" s="260"/>
      <c r="CN49" s="260"/>
      <c r="CO49" s="260"/>
      <c r="CP49" s="260"/>
      <c r="CQ49" s="260"/>
      <c r="CR49" s="260"/>
    </row>
    <row r="50" spans="1:96" ht="21">
      <c r="A50"/>
      <c r="B50"/>
      <c r="C50"/>
      <c r="D50"/>
      <c r="E50"/>
      <c r="F50"/>
      <c r="G50"/>
      <c r="H50"/>
      <c r="I50"/>
      <c r="J50"/>
      <c r="K50"/>
      <c r="L50"/>
      <c r="M5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60"/>
      <c r="BU50" s="260"/>
      <c r="BV50" s="260"/>
      <c r="BW50" s="260"/>
      <c r="BX50" s="260"/>
      <c r="BY50" s="260"/>
      <c r="BZ50" s="260"/>
      <c r="CA50" s="260"/>
      <c r="CB50" s="260"/>
      <c r="CC50" s="260"/>
      <c r="CD50" s="260"/>
      <c r="CE50" s="260"/>
      <c r="CF50" s="260"/>
      <c r="CG50" s="260"/>
      <c r="CH50" s="260"/>
      <c r="CI50" s="260"/>
      <c r="CJ50" s="260"/>
      <c r="CK50" s="260"/>
      <c r="CL50" s="260"/>
      <c r="CM50" s="260"/>
      <c r="CN50" s="260"/>
      <c r="CO50" s="260"/>
      <c r="CP50" s="260"/>
      <c r="CQ50" s="260"/>
      <c r="CR50" s="260"/>
    </row>
    <row r="51" spans="1:96" ht="21">
      <c r="A51"/>
      <c r="B51"/>
      <c r="C51"/>
      <c r="D51"/>
      <c r="E51"/>
      <c r="F51"/>
      <c r="G51"/>
      <c r="H51"/>
      <c r="I51"/>
      <c r="J51"/>
      <c r="K51"/>
      <c r="L51"/>
      <c r="M51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60"/>
      <c r="CK51" s="260"/>
      <c r="CL51" s="260"/>
      <c r="CM51" s="260"/>
      <c r="CN51" s="260"/>
      <c r="CO51" s="260"/>
      <c r="CP51" s="260"/>
      <c r="CQ51" s="260"/>
      <c r="CR51" s="260"/>
    </row>
    <row r="52" spans="1:96" ht="21">
      <c r="A52"/>
      <c r="B52"/>
      <c r="C52"/>
      <c r="D52"/>
      <c r="E52"/>
      <c r="F52"/>
      <c r="G52"/>
      <c r="H52"/>
      <c r="I52"/>
      <c r="J52"/>
      <c r="K52"/>
      <c r="L52"/>
      <c r="M52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0"/>
      <c r="BQ52" s="260"/>
      <c r="BR52" s="260"/>
      <c r="BS52" s="260"/>
      <c r="BT52" s="260"/>
      <c r="BU52" s="260"/>
      <c r="BV52" s="260"/>
      <c r="BW52" s="260"/>
      <c r="BX52" s="260"/>
      <c r="BY52" s="260"/>
      <c r="BZ52" s="260"/>
      <c r="CA52" s="260"/>
      <c r="CB52" s="260"/>
      <c r="CC52" s="260"/>
      <c r="CD52" s="260"/>
      <c r="CE52" s="260"/>
      <c r="CF52" s="260"/>
      <c r="CG52" s="260"/>
      <c r="CH52" s="260"/>
      <c r="CI52" s="260"/>
      <c r="CJ52" s="260"/>
      <c r="CK52" s="260"/>
      <c r="CL52" s="260"/>
      <c r="CM52" s="260"/>
      <c r="CN52" s="260"/>
      <c r="CO52" s="260"/>
      <c r="CP52" s="260"/>
      <c r="CQ52" s="260"/>
      <c r="CR52" s="260"/>
    </row>
    <row r="53" spans="1:96" ht="21">
      <c r="A53"/>
      <c r="B53"/>
      <c r="C53"/>
      <c r="D53"/>
      <c r="E53"/>
      <c r="F53"/>
      <c r="G53"/>
      <c r="H53"/>
      <c r="I53"/>
      <c r="J53"/>
      <c r="K53"/>
      <c r="L53"/>
      <c r="M53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  <c r="CB53" s="260"/>
      <c r="CC53" s="260"/>
      <c r="CD53" s="260"/>
      <c r="CE53" s="260"/>
      <c r="CF53" s="260"/>
      <c r="CG53" s="260"/>
      <c r="CH53" s="260"/>
      <c r="CI53" s="260"/>
      <c r="CJ53" s="260"/>
      <c r="CK53" s="260"/>
      <c r="CL53" s="260"/>
      <c r="CM53" s="260"/>
      <c r="CN53" s="260"/>
      <c r="CO53" s="260"/>
      <c r="CP53" s="260"/>
      <c r="CQ53" s="260"/>
      <c r="CR53" s="260"/>
    </row>
    <row r="54" spans="1:96" ht="21">
      <c r="A54"/>
      <c r="B54"/>
      <c r="C54"/>
      <c r="D54"/>
      <c r="E54"/>
      <c r="F54"/>
      <c r="G54"/>
      <c r="H54"/>
      <c r="I54"/>
      <c r="J54"/>
      <c r="K54"/>
      <c r="L54"/>
      <c r="M54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0"/>
      <c r="BD54" s="260"/>
      <c r="BE54" s="260"/>
      <c r="BF54" s="260"/>
      <c r="BG54" s="260"/>
      <c r="BH54" s="260"/>
      <c r="BI54" s="260"/>
      <c r="BJ54" s="260"/>
      <c r="BK54" s="260"/>
      <c r="BL54" s="260"/>
      <c r="BM54" s="260"/>
      <c r="BN54" s="260"/>
      <c r="BO54" s="260"/>
      <c r="BP54" s="260"/>
      <c r="BQ54" s="260"/>
      <c r="BR54" s="260"/>
      <c r="BS54" s="260"/>
      <c r="BT54" s="260"/>
      <c r="BU54" s="260"/>
      <c r="BV54" s="260"/>
      <c r="BW54" s="260"/>
      <c r="BX54" s="260"/>
      <c r="BY54" s="260"/>
      <c r="BZ54" s="260"/>
      <c r="CA54" s="260"/>
      <c r="CB54" s="260"/>
      <c r="CC54" s="260"/>
      <c r="CD54" s="260"/>
      <c r="CE54" s="260"/>
      <c r="CF54" s="260"/>
      <c r="CG54" s="260"/>
      <c r="CH54" s="260"/>
      <c r="CI54" s="260"/>
      <c r="CJ54" s="260"/>
      <c r="CK54" s="260"/>
      <c r="CL54" s="260"/>
      <c r="CM54" s="260"/>
      <c r="CN54" s="260"/>
      <c r="CO54" s="260"/>
      <c r="CP54" s="260"/>
      <c r="CQ54" s="260"/>
      <c r="CR54" s="260"/>
    </row>
    <row r="55" spans="1:96" ht="21">
      <c r="A55"/>
      <c r="B55"/>
      <c r="C55"/>
      <c r="D55"/>
      <c r="E55"/>
      <c r="F55"/>
      <c r="G55"/>
      <c r="H55"/>
      <c r="I55"/>
      <c r="J55"/>
      <c r="K55"/>
      <c r="L55"/>
      <c r="M55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0"/>
      <c r="BB55" s="260"/>
      <c r="BC55" s="260"/>
      <c r="BD55" s="260"/>
      <c r="BE55" s="260"/>
      <c r="BF55" s="260"/>
      <c r="BG55" s="260"/>
      <c r="BH55" s="260"/>
      <c r="BI55" s="260"/>
      <c r="BJ55" s="260"/>
      <c r="BK55" s="260"/>
      <c r="BL55" s="260"/>
      <c r="BM55" s="260"/>
      <c r="BN55" s="260"/>
      <c r="BO55" s="260"/>
      <c r="BP55" s="260"/>
      <c r="BQ55" s="260"/>
      <c r="BR55" s="260"/>
      <c r="BS55" s="260"/>
      <c r="BT55" s="260"/>
      <c r="BU55" s="260"/>
      <c r="BV55" s="260"/>
      <c r="BW55" s="260"/>
      <c r="BX55" s="260"/>
      <c r="BY55" s="260"/>
      <c r="BZ55" s="260"/>
      <c r="CA55" s="260"/>
      <c r="CB55" s="260"/>
      <c r="CC55" s="260"/>
      <c r="CD55" s="260"/>
      <c r="CE55" s="260"/>
      <c r="CF55" s="260"/>
      <c r="CG55" s="260"/>
      <c r="CH55" s="260"/>
      <c r="CI55" s="260"/>
      <c r="CJ55" s="260"/>
      <c r="CK55" s="260"/>
      <c r="CL55" s="260"/>
      <c r="CM55" s="260"/>
      <c r="CN55" s="260"/>
      <c r="CO55" s="260"/>
      <c r="CP55" s="260"/>
      <c r="CQ55" s="260"/>
      <c r="CR55" s="260"/>
    </row>
    <row r="56" spans="1:96" ht="21">
      <c r="A56"/>
      <c r="B56"/>
      <c r="C56"/>
      <c r="D56"/>
      <c r="E56"/>
      <c r="F56"/>
      <c r="G56"/>
      <c r="H56"/>
      <c r="I56"/>
      <c r="J56"/>
      <c r="K56"/>
      <c r="L56"/>
      <c r="M56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0"/>
      <c r="AZ56" s="260"/>
      <c r="BA56" s="260"/>
      <c r="BB56" s="260"/>
      <c r="BC56" s="260"/>
      <c r="BD56" s="260"/>
      <c r="BE56" s="260"/>
      <c r="BF56" s="260"/>
      <c r="BG56" s="260"/>
      <c r="BH56" s="260"/>
      <c r="BI56" s="260"/>
      <c r="BJ56" s="260"/>
      <c r="BK56" s="260"/>
      <c r="BL56" s="260"/>
      <c r="BM56" s="260"/>
      <c r="BN56" s="260"/>
      <c r="BO56" s="260"/>
      <c r="BP56" s="260"/>
      <c r="BQ56" s="260"/>
      <c r="BR56" s="260"/>
      <c r="BS56" s="260"/>
      <c r="BT56" s="260"/>
      <c r="BU56" s="260"/>
      <c r="BV56" s="260"/>
      <c r="BW56" s="260"/>
      <c r="BX56" s="260"/>
      <c r="BY56" s="260"/>
      <c r="BZ56" s="260"/>
      <c r="CA56" s="260"/>
      <c r="CB56" s="260"/>
      <c r="CC56" s="260"/>
      <c r="CD56" s="260"/>
      <c r="CE56" s="260"/>
      <c r="CF56" s="260"/>
      <c r="CG56" s="260"/>
      <c r="CH56" s="260"/>
      <c r="CI56" s="260"/>
      <c r="CJ56" s="260"/>
      <c r="CK56" s="260"/>
      <c r="CL56" s="260"/>
      <c r="CM56" s="260"/>
      <c r="CN56" s="260"/>
      <c r="CO56" s="260"/>
      <c r="CP56" s="260"/>
      <c r="CQ56" s="260"/>
      <c r="CR56" s="260"/>
    </row>
    <row r="57" spans="1:96" ht="21">
      <c r="A57"/>
      <c r="B57"/>
      <c r="C57"/>
      <c r="D57"/>
      <c r="E57"/>
      <c r="F57"/>
      <c r="G57"/>
      <c r="H57"/>
      <c r="I57"/>
      <c r="J57"/>
      <c r="K57"/>
      <c r="L57"/>
      <c r="M57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0"/>
      <c r="BB57" s="260"/>
      <c r="BC57" s="260"/>
      <c r="BD57" s="260"/>
      <c r="BE57" s="260"/>
      <c r="BF57" s="260"/>
      <c r="BG57" s="260"/>
      <c r="BH57" s="260"/>
      <c r="BI57" s="260"/>
      <c r="BJ57" s="260"/>
      <c r="BK57" s="260"/>
      <c r="BL57" s="260"/>
      <c r="BM57" s="260"/>
      <c r="BN57" s="260"/>
      <c r="BO57" s="260"/>
      <c r="BP57" s="260"/>
      <c r="BQ57" s="260"/>
      <c r="BR57" s="260"/>
      <c r="BS57" s="260"/>
      <c r="BT57" s="260"/>
      <c r="BU57" s="260"/>
      <c r="BV57" s="260"/>
      <c r="BW57" s="260"/>
      <c r="BX57" s="260"/>
      <c r="BY57" s="260"/>
      <c r="BZ57" s="260"/>
      <c r="CA57" s="260"/>
      <c r="CB57" s="260"/>
      <c r="CC57" s="260"/>
      <c r="CD57" s="260"/>
      <c r="CE57" s="260"/>
      <c r="CF57" s="260"/>
      <c r="CG57" s="260"/>
      <c r="CH57" s="260"/>
      <c r="CI57" s="260"/>
      <c r="CJ57" s="260"/>
      <c r="CK57" s="260"/>
      <c r="CL57" s="260"/>
      <c r="CM57" s="260"/>
      <c r="CN57" s="260"/>
      <c r="CO57" s="260"/>
      <c r="CP57" s="260"/>
      <c r="CQ57" s="260"/>
      <c r="CR57" s="260"/>
    </row>
    <row r="58" spans="1:96" ht="21">
      <c r="A58"/>
      <c r="B58"/>
      <c r="C58"/>
      <c r="D58"/>
      <c r="E58"/>
      <c r="F58"/>
      <c r="G58"/>
      <c r="H58"/>
      <c r="I58"/>
      <c r="J58"/>
      <c r="K58"/>
      <c r="L58"/>
      <c r="M58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  <c r="BB58" s="260"/>
      <c r="BC58" s="260"/>
      <c r="BD58" s="260"/>
      <c r="BE58" s="260"/>
      <c r="BF58" s="260"/>
      <c r="BG58" s="260"/>
      <c r="BH58" s="260"/>
      <c r="BI58" s="260"/>
      <c r="BJ58" s="260"/>
      <c r="BK58" s="260"/>
      <c r="BL58" s="260"/>
      <c r="BM58" s="260"/>
      <c r="BN58" s="260"/>
      <c r="BO58" s="260"/>
      <c r="BP58" s="260"/>
      <c r="BQ58" s="260"/>
      <c r="BR58" s="260"/>
      <c r="BS58" s="260"/>
      <c r="BT58" s="260"/>
      <c r="BU58" s="260"/>
      <c r="BV58" s="260"/>
      <c r="BW58" s="260"/>
      <c r="BX58" s="260"/>
      <c r="BY58" s="260"/>
      <c r="BZ58" s="260"/>
      <c r="CA58" s="260"/>
      <c r="CB58" s="260"/>
      <c r="CC58" s="260"/>
      <c r="CD58" s="260"/>
      <c r="CE58" s="260"/>
      <c r="CF58" s="260"/>
      <c r="CG58" s="260"/>
      <c r="CH58" s="260"/>
      <c r="CI58" s="260"/>
      <c r="CJ58" s="260"/>
      <c r="CK58" s="260"/>
      <c r="CL58" s="260"/>
      <c r="CM58" s="260"/>
      <c r="CN58" s="260"/>
      <c r="CO58" s="260"/>
      <c r="CP58" s="260"/>
      <c r="CQ58" s="260"/>
      <c r="CR58" s="260"/>
    </row>
    <row r="59" spans="1:96" ht="21">
      <c r="A59"/>
      <c r="B59"/>
      <c r="C59"/>
      <c r="D59"/>
      <c r="E59"/>
      <c r="F59"/>
      <c r="G59"/>
      <c r="H59"/>
      <c r="I59"/>
      <c r="J59"/>
      <c r="K59"/>
      <c r="L59"/>
      <c r="M59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0"/>
      <c r="AZ59" s="260"/>
      <c r="BA59" s="260"/>
      <c r="BB59" s="260"/>
      <c r="BC59" s="260"/>
      <c r="BD59" s="260"/>
      <c r="BE59" s="260"/>
      <c r="BF59" s="260"/>
      <c r="BG59" s="260"/>
      <c r="BH59" s="260"/>
      <c r="BI59" s="260"/>
      <c r="BJ59" s="260"/>
      <c r="BK59" s="260"/>
      <c r="BL59" s="260"/>
      <c r="BM59" s="260"/>
      <c r="BN59" s="260"/>
      <c r="BO59" s="260"/>
      <c r="BP59" s="260"/>
      <c r="BQ59" s="260"/>
      <c r="BR59" s="260"/>
      <c r="BS59" s="260"/>
      <c r="BT59" s="260"/>
      <c r="BU59" s="260"/>
      <c r="BV59" s="260"/>
      <c r="BW59" s="260"/>
      <c r="BX59" s="260"/>
      <c r="BY59" s="260"/>
      <c r="BZ59" s="260"/>
      <c r="CA59" s="260"/>
      <c r="CB59" s="260"/>
      <c r="CC59" s="260"/>
      <c r="CD59" s="260"/>
      <c r="CE59" s="260"/>
      <c r="CF59" s="260"/>
      <c r="CG59" s="260"/>
      <c r="CH59" s="260"/>
      <c r="CI59" s="260"/>
      <c r="CJ59" s="260"/>
      <c r="CK59" s="260"/>
      <c r="CL59" s="260"/>
      <c r="CM59" s="260"/>
      <c r="CN59" s="260"/>
      <c r="CO59" s="260"/>
      <c r="CP59" s="260"/>
      <c r="CQ59" s="260"/>
      <c r="CR59" s="260"/>
    </row>
    <row r="60" spans="1:96" ht="21">
      <c r="A60"/>
      <c r="B60"/>
      <c r="C60"/>
      <c r="D60"/>
      <c r="E60"/>
      <c r="F60"/>
      <c r="G60"/>
      <c r="H60"/>
      <c r="I60"/>
      <c r="J60"/>
      <c r="K60"/>
      <c r="L60"/>
      <c r="M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  <c r="BB60" s="260"/>
      <c r="BC60" s="260"/>
      <c r="BD60" s="260"/>
      <c r="BE60" s="260"/>
      <c r="BF60" s="260"/>
      <c r="BG60" s="260"/>
      <c r="BH60" s="260"/>
      <c r="BI60" s="260"/>
      <c r="BJ60" s="260"/>
      <c r="BK60" s="260"/>
      <c r="BL60" s="260"/>
      <c r="BM60" s="260"/>
      <c r="BN60" s="260"/>
      <c r="BO60" s="260"/>
      <c r="BP60" s="260"/>
      <c r="BQ60" s="260"/>
      <c r="BR60" s="260"/>
      <c r="BS60" s="260"/>
      <c r="BT60" s="260"/>
      <c r="BU60" s="260"/>
      <c r="BV60" s="260"/>
      <c r="BW60" s="260"/>
      <c r="BX60" s="260"/>
      <c r="BY60" s="260"/>
      <c r="BZ60" s="260"/>
      <c r="CA60" s="260"/>
      <c r="CB60" s="260"/>
      <c r="CC60" s="260"/>
      <c r="CD60" s="260"/>
      <c r="CE60" s="260"/>
      <c r="CF60" s="260"/>
      <c r="CG60" s="260"/>
      <c r="CH60" s="260"/>
      <c r="CI60" s="260"/>
      <c r="CJ60" s="260"/>
      <c r="CK60" s="260"/>
      <c r="CL60" s="260"/>
      <c r="CM60" s="260"/>
      <c r="CN60" s="260"/>
      <c r="CO60" s="260"/>
      <c r="CP60" s="260"/>
      <c r="CQ60" s="260"/>
      <c r="CR60" s="260"/>
    </row>
    <row r="61" spans="1:96" ht="21">
      <c r="A61"/>
      <c r="B61"/>
      <c r="C61"/>
      <c r="D61"/>
      <c r="E61"/>
      <c r="F61"/>
      <c r="G61"/>
      <c r="H61"/>
      <c r="I61"/>
      <c r="J61"/>
      <c r="K61"/>
      <c r="L61"/>
      <c r="M61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/>
      <c r="BI61" s="260"/>
      <c r="BJ61" s="260"/>
      <c r="BK61" s="260"/>
      <c r="BL61" s="260"/>
      <c r="BM61" s="260"/>
      <c r="BN61" s="260"/>
      <c r="BO61" s="260"/>
      <c r="BP61" s="260"/>
      <c r="BQ61" s="260"/>
      <c r="BR61" s="260"/>
      <c r="BS61" s="260"/>
      <c r="BT61" s="260"/>
      <c r="BU61" s="260"/>
      <c r="BV61" s="260"/>
      <c r="BW61" s="260"/>
      <c r="BX61" s="260"/>
      <c r="BY61" s="260"/>
      <c r="BZ61" s="260"/>
      <c r="CA61" s="260"/>
      <c r="CB61" s="260"/>
      <c r="CC61" s="260"/>
      <c r="CD61" s="260"/>
      <c r="CE61" s="260"/>
      <c r="CF61" s="260"/>
      <c r="CG61" s="260"/>
      <c r="CH61" s="260"/>
      <c r="CI61" s="260"/>
      <c r="CJ61" s="260"/>
      <c r="CK61" s="260"/>
      <c r="CL61" s="260"/>
      <c r="CM61" s="260"/>
      <c r="CN61" s="260"/>
      <c r="CO61" s="260"/>
      <c r="CP61" s="260"/>
      <c r="CQ61" s="260"/>
      <c r="CR61" s="260"/>
    </row>
    <row r="62" spans="1:96" ht="21">
      <c r="A62"/>
      <c r="B62"/>
      <c r="C62"/>
      <c r="D62"/>
      <c r="E62"/>
      <c r="F62"/>
      <c r="G62"/>
      <c r="H62"/>
      <c r="I62"/>
      <c r="J62"/>
      <c r="K62"/>
      <c r="L62"/>
      <c r="M62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/>
      <c r="AW62" s="260"/>
      <c r="AX62" s="260"/>
      <c r="AY62" s="260"/>
      <c r="AZ62" s="260"/>
      <c r="BA62" s="260"/>
      <c r="BB62" s="260"/>
      <c r="BC62" s="260"/>
      <c r="BD62" s="260"/>
      <c r="BE62" s="260"/>
      <c r="BF62" s="260"/>
      <c r="BG62" s="260"/>
      <c r="BH62" s="260"/>
      <c r="BI62" s="260"/>
      <c r="BJ62" s="260"/>
      <c r="BK62" s="260"/>
      <c r="BL62" s="260"/>
      <c r="BM62" s="260"/>
      <c r="BN62" s="260"/>
      <c r="BO62" s="260"/>
      <c r="BP62" s="260"/>
      <c r="BQ62" s="260"/>
      <c r="BR62" s="260"/>
      <c r="BS62" s="260"/>
      <c r="BT62" s="260"/>
      <c r="BU62" s="260"/>
      <c r="BV62" s="260"/>
      <c r="BW62" s="260"/>
      <c r="BX62" s="260"/>
      <c r="BY62" s="260"/>
      <c r="BZ62" s="260"/>
      <c r="CA62" s="260"/>
      <c r="CB62" s="260"/>
      <c r="CC62" s="260"/>
      <c r="CD62" s="260"/>
      <c r="CE62" s="260"/>
      <c r="CF62" s="260"/>
      <c r="CG62" s="260"/>
      <c r="CH62" s="260"/>
      <c r="CI62" s="260"/>
      <c r="CJ62" s="260"/>
      <c r="CK62" s="260"/>
      <c r="CL62" s="260"/>
      <c r="CM62" s="260"/>
      <c r="CN62" s="260"/>
      <c r="CO62" s="260"/>
      <c r="CP62" s="260"/>
      <c r="CQ62" s="260"/>
      <c r="CR62" s="260"/>
    </row>
    <row r="63" spans="1:96" ht="21">
      <c r="A63"/>
      <c r="B63"/>
      <c r="C63"/>
      <c r="D63"/>
      <c r="E63"/>
      <c r="F63"/>
      <c r="G63"/>
      <c r="H63"/>
      <c r="I63"/>
      <c r="J63"/>
      <c r="K63"/>
      <c r="L63"/>
      <c r="M63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260"/>
      <c r="BE63" s="260"/>
      <c r="BF63" s="260"/>
      <c r="BG63" s="260"/>
      <c r="BH63" s="260"/>
      <c r="BI63" s="260"/>
      <c r="BJ63" s="260"/>
      <c r="BK63" s="260"/>
      <c r="BL63" s="260"/>
      <c r="BM63" s="260"/>
      <c r="BN63" s="260"/>
      <c r="BO63" s="260"/>
      <c r="BP63" s="260"/>
      <c r="BQ63" s="260"/>
      <c r="BR63" s="260"/>
      <c r="BS63" s="260"/>
      <c r="BT63" s="260"/>
      <c r="BU63" s="260"/>
      <c r="BV63" s="260"/>
      <c r="BW63" s="260"/>
      <c r="BX63" s="260"/>
      <c r="BY63" s="260"/>
      <c r="BZ63" s="260"/>
      <c r="CA63" s="260"/>
      <c r="CB63" s="260"/>
      <c r="CC63" s="260"/>
      <c r="CD63" s="260"/>
      <c r="CE63" s="260"/>
      <c r="CF63" s="260"/>
      <c r="CG63" s="260"/>
      <c r="CH63" s="260"/>
      <c r="CI63" s="260"/>
      <c r="CJ63" s="260"/>
      <c r="CK63" s="260"/>
      <c r="CL63" s="260"/>
      <c r="CM63" s="260"/>
      <c r="CN63" s="260"/>
      <c r="CO63" s="260"/>
      <c r="CP63" s="260"/>
      <c r="CQ63" s="260"/>
      <c r="CR63" s="260"/>
    </row>
    <row r="64" spans="1:96" ht="21">
      <c r="A64"/>
      <c r="B64"/>
      <c r="C64"/>
      <c r="D64"/>
      <c r="E64"/>
      <c r="F64"/>
      <c r="G64"/>
      <c r="H64"/>
      <c r="I64"/>
      <c r="J64"/>
      <c r="K64"/>
      <c r="L64"/>
      <c r="M64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0"/>
      <c r="AZ64" s="260"/>
      <c r="BA64" s="260"/>
      <c r="BB64" s="260"/>
      <c r="BC64" s="260"/>
      <c r="BD64" s="260"/>
      <c r="BE64" s="260"/>
      <c r="BF64" s="260"/>
      <c r="BG64" s="260"/>
      <c r="BH64" s="260"/>
      <c r="BI64" s="260"/>
      <c r="BJ64" s="260"/>
      <c r="BK64" s="260"/>
      <c r="BL64" s="260"/>
      <c r="BM64" s="260"/>
      <c r="BN64" s="260"/>
      <c r="BO64" s="260"/>
      <c r="BP64" s="260"/>
      <c r="BQ64" s="260"/>
      <c r="BR64" s="260"/>
      <c r="BS64" s="260"/>
      <c r="BT64" s="260"/>
      <c r="BU64" s="260"/>
      <c r="BV64" s="260"/>
      <c r="BW64" s="260"/>
      <c r="BX64" s="260"/>
      <c r="BY64" s="260"/>
      <c r="BZ64" s="260"/>
      <c r="CA64" s="260"/>
      <c r="CB64" s="260"/>
      <c r="CC64" s="260"/>
      <c r="CD64" s="260"/>
      <c r="CE64" s="260"/>
      <c r="CF64" s="260"/>
      <c r="CG64" s="260"/>
      <c r="CH64" s="260"/>
      <c r="CI64" s="260"/>
      <c r="CJ64" s="260"/>
      <c r="CK64" s="260"/>
      <c r="CL64" s="260"/>
      <c r="CM64" s="260"/>
      <c r="CN64" s="260"/>
      <c r="CO64" s="260"/>
      <c r="CP64" s="260"/>
      <c r="CQ64" s="260"/>
      <c r="CR64" s="260"/>
    </row>
    <row r="65" spans="1:96" ht="21">
      <c r="A65"/>
      <c r="B65"/>
      <c r="C65"/>
      <c r="D65"/>
      <c r="E65"/>
      <c r="F65"/>
      <c r="G65"/>
      <c r="H65"/>
      <c r="I65"/>
      <c r="J65"/>
      <c r="K65"/>
      <c r="L65"/>
      <c r="M65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BN65" s="260"/>
      <c r="BO65" s="260"/>
      <c r="BP65" s="260"/>
      <c r="BQ65" s="260"/>
      <c r="BR65" s="260"/>
      <c r="BS65" s="260"/>
      <c r="BT65" s="260"/>
      <c r="BU65" s="260"/>
      <c r="BV65" s="260"/>
      <c r="BW65" s="260"/>
      <c r="BX65" s="260"/>
      <c r="BY65" s="260"/>
      <c r="BZ65" s="260"/>
      <c r="CA65" s="260"/>
      <c r="CB65" s="260"/>
      <c r="CC65" s="260"/>
      <c r="CD65" s="260"/>
      <c r="CE65" s="260"/>
      <c r="CF65" s="260"/>
      <c r="CG65" s="260"/>
      <c r="CH65" s="260"/>
      <c r="CI65" s="260"/>
      <c r="CJ65" s="260"/>
      <c r="CK65" s="260"/>
      <c r="CL65" s="260"/>
      <c r="CM65" s="260"/>
      <c r="CN65" s="260"/>
      <c r="CO65" s="260"/>
      <c r="CP65" s="260"/>
      <c r="CQ65" s="260"/>
      <c r="CR65" s="260"/>
    </row>
    <row r="66" spans="1:96" ht="21">
      <c r="A66"/>
      <c r="B66"/>
      <c r="C66"/>
      <c r="D66"/>
      <c r="E66"/>
      <c r="F66"/>
      <c r="G66"/>
      <c r="H66"/>
      <c r="I66"/>
      <c r="J66"/>
      <c r="K66"/>
      <c r="L66"/>
      <c r="M66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0"/>
      <c r="AW66" s="260"/>
      <c r="AX66" s="260"/>
      <c r="AY66" s="260"/>
      <c r="AZ66" s="260"/>
      <c r="BA66" s="260"/>
      <c r="BB66" s="260"/>
      <c r="BC66" s="260"/>
      <c r="BD66" s="260"/>
      <c r="BE66" s="260"/>
      <c r="BF66" s="260"/>
      <c r="BG66" s="260"/>
      <c r="BH66" s="260"/>
      <c r="BI66" s="260"/>
      <c r="BJ66" s="260"/>
      <c r="BK66" s="260"/>
      <c r="BL66" s="260"/>
      <c r="BM66" s="260"/>
      <c r="BN66" s="260"/>
      <c r="BO66" s="260"/>
      <c r="BP66" s="260"/>
      <c r="BQ66" s="260"/>
      <c r="BR66" s="260"/>
      <c r="BS66" s="260"/>
      <c r="BT66" s="260"/>
      <c r="BU66" s="260"/>
      <c r="BV66" s="260"/>
      <c r="BW66" s="260"/>
      <c r="BX66" s="260"/>
      <c r="BY66" s="260"/>
      <c r="BZ66" s="260"/>
      <c r="CA66" s="260"/>
      <c r="CB66" s="260"/>
      <c r="CC66" s="260"/>
      <c r="CD66" s="260"/>
      <c r="CE66" s="260"/>
      <c r="CF66" s="260"/>
      <c r="CG66" s="260"/>
      <c r="CH66" s="260"/>
      <c r="CI66" s="260"/>
      <c r="CJ66" s="260"/>
      <c r="CK66" s="260"/>
      <c r="CL66" s="260"/>
      <c r="CM66" s="260"/>
      <c r="CN66" s="260"/>
      <c r="CO66" s="260"/>
      <c r="CP66" s="260"/>
      <c r="CQ66" s="260"/>
      <c r="CR66" s="260"/>
    </row>
    <row r="67" spans="1:96" ht="21">
      <c r="A67"/>
      <c r="B67"/>
      <c r="C67"/>
      <c r="D67"/>
      <c r="E67"/>
      <c r="F67"/>
      <c r="G67"/>
      <c r="H67"/>
      <c r="I67"/>
      <c r="J67"/>
      <c r="K67"/>
      <c r="L67"/>
      <c r="M67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  <c r="AS67" s="260"/>
      <c r="AT67" s="260"/>
      <c r="AU67" s="260"/>
      <c r="AV67" s="260"/>
      <c r="AW67" s="260"/>
      <c r="AX67" s="260"/>
      <c r="AY67" s="260"/>
      <c r="AZ67" s="260"/>
      <c r="BA67" s="260"/>
      <c r="BB67" s="260"/>
      <c r="BC67" s="260"/>
      <c r="BD67" s="260"/>
      <c r="BE67" s="260"/>
      <c r="BF67" s="260"/>
      <c r="BG67" s="260"/>
      <c r="BH67" s="260"/>
      <c r="BI67" s="260"/>
      <c r="BJ67" s="260"/>
      <c r="BK67" s="260"/>
      <c r="BL67" s="260"/>
      <c r="BM67" s="260"/>
      <c r="BN67" s="260"/>
      <c r="BO67" s="260"/>
      <c r="BP67" s="260"/>
      <c r="BQ67" s="260"/>
      <c r="BR67" s="260"/>
      <c r="BS67" s="260"/>
      <c r="BT67" s="260"/>
      <c r="BU67" s="260"/>
      <c r="BV67" s="260"/>
      <c r="BW67" s="260"/>
      <c r="BX67" s="260"/>
      <c r="BY67" s="260"/>
      <c r="BZ67" s="260"/>
      <c r="CA67" s="260"/>
      <c r="CB67" s="260"/>
      <c r="CC67" s="260"/>
      <c r="CD67" s="260"/>
      <c r="CE67" s="260"/>
      <c r="CF67" s="260"/>
      <c r="CG67" s="260"/>
      <c r="CH67" s="260"/>
      <c r="CI67" s="260"/>
      <c r="CJ67" s="260"/>
      <c r="CK67" s="260"/>
      <c r="CL67" s="260"/>
      <c r="CM67" s="260"/>
      <c r="CN67" s="260"/>
      <c r="CO67" s="260"/>
      <c r="CP67" s="260"/>
      <c r="CQ67" s="260"/>
      <c r="CR67" s="260"/>
    </row>
    <row r="68" spans="1:96" ht="21">
      <c r="A68"/>
      <c r="B68"/>
      <c r="C68"/>
      <c r="D68"/>
      <c r="E68"/>
      <c r="F68"/>
      <c r="G68"/>
      <c r="H68"/>
      <c r="I68"/>
      <c r="J68"/>
      <c r="K68"/>
      <c r="L68"/>
      <c r="M68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  <c r="AR68" s="260"/>
      <c r="AS68" s="260"/>
      <c r="AT68" s="260"/>
      <c r="AU68" s="260"/>
      <c r="AV68" s="260"/>
      <c r="AW68" s="260"/>
      <c r="AX68" s="260"/>
      <c r="AY68" s="260"/>
      <c r="AZ68" s="260"/>
      <c r="BA68" s="260"/>
      <c r="BB68" s="260"/>
      <c r="BC68" s="260"/>
      <c r="BD68" s="260"/>
      <c r="BE68" s="260"/>
      <c r="BF68" s="260"/>
      <c r="BG68" s="260"/>
      <c r="BH68" s="260"/>
      <c r="BI68" s="260"/>
      <c r="BJ68" s="260"/>
      <c r="BK68" s="260"/>
      <c r="BL68" s="260"/>
      <c r="BM68" s="260"/>
      <c r="BN68" s="260"/>
      <c r="BO68" s="260"/>
      <c r="BP68" s="260"/>
      <c r="BQ68" s="260"/>
      <c r="BR68" s="260"/>
      <c r="BS68" s="260"/>
      <c r="BT68" s="260"/>
      <c r="BU68" s="260"/>
      <c r="BV68" s="260"/>
      <c r="BW68" s="260"/>
      <c r="BX68" s="260"/>
      <c r="BY68" s="260"/>
      <c r="BZ68" s="260"/>
      <c r="CA68" s="260"/>
      <c r="CB68" s="260"/>
      <c r="CC68" s="260"/>
      <c r="CD68" s="260"/>
      <c r="CE68" s="260"/>
      <c r="CF68" s="260"/>
      <c r="CG68" s="260"/>
      <c r="CH68" s="260"/>
      <c r="CI68" s="260"/>
      <c r="CJ68" s="260"/>
      <c r="CK68" s="260"/>
      <c r="CL68" s="260"/>
      <c r="CM68" s="260"/>
      <c r="CN68" s="260"/>
      <c r="CO68" s="260"/>
      <c r="CP68" s="260"/>
      <c r="CQ68" s="260"/>
      <c r="CR68" s="260"/>
    </row>
    <row r="69" spans="1:96" ht="21">
      <c r="A69"/>
      <c r="B69"/>
      <c r="C69"/>
      <c r="D69"/>
      <c r="E69"/>
      <c r="F69"/>
      <c r="G69"/>
      <c r="H69"/>
      <c r="I69"/>
      <c r="J69"/>
      <c r="K69"/>
      <c r="L69"/>
      <c r="M69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  <c r="AM69" s="260"/>
      <c r="AN69" s="260"/>
      <c r="AO69" s="260"/>
      <c r="AP69" s="260"/>
      <c r="AQ69" s="260"/>
      <c r="AR69" s="260"/>
      <c r="AS69" s="260"/>
      <c r="AT69" s="260"/>
      <c r="AU69" s="260"/>
      <c r="AV69" s="260"/>
      <c r="AW69" s="260"/>
      <c r="AX69" s="260"/>
      <c r="AY69" s="260"/>
      <c r="AZ69" s="260"/>
      <c r="BA69" s="260"/>
      <c r="BB69" s="260"/>
      <c r="BC69" s="260"/>
      <c r="BD69" s="260"/>
      <c r="BE69" s="260"/>
      <c r="BF69" s="260"/>
      <c r="BG69" s="260"/>
      <c r="BH69" s="260"/>
      <c r="BI69" s="260"/>
      <c r="BJ69" s="260"/>
      <c r="BK69" s="260"/>
      <c r="BL69" s="260"/>
      <c r="BM69" s="260"/>
      <c r="BN69" s="260"/>
      <c r="BO69" s="260"/>
      <c r="BP69" s="260"/>
      <c r="BQ69" s="260"/>
      <c r="BR69" s="260"/>
      <c r="BS69" s="260"/>
      <c r="BT69" s="260"/>
      <c r="BU69" s="260"/>
      <c r="BV69" s="260"/>
      <c r="BW69" s="260"/>
      <c r="BX69" s="260"/>
      <c r="BY69" s="260"/>
      <c r="BZ69" s="260"/>
      <c r="CA69" s="260"/>
      <c r="CB69" s="260"/>
      <c r="CC69" s="260"/>
      <c r="CD69" s="260"/>
      <c r="CE69" s="260"/>
      <c r="CF69" s="260"/>
      <c r="CG69" s="260"/>
      <c r="CH69" s="260"/>
      <c r="CI69" s="260"/>
      <c r="CJ69" s="260"/>
      <c r="CK69" s="260"/>
      <c r="CL69" s="260"/>
      <c r="CM69" s="260"/>
      <c r="CN69" s="260"/>
      <c r="CO69" s="260"/>
      <c r="CP69" s="260"/>
      <c r="CQ69" s="260"/>
      <c r="CR69" s="260"/>
    </row>
    <row r="70" spans="1:96" ht="21">
      <c r="A70"/>
      <c r="B70"/>
      <c r="C70"/>
      <c r="D70"/>
      <c r="E70"/>
      <c r="F70"/>
      <c r="G70"/>
      <c r="H70"/>
      <c r="I70"/>
      <c r="J70"/>
      <c r="K70"/>
      <c r="L70"/>
      <c r="M7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  <c r="AR70" s="260"/>
      <c r="AS70" s="260"/>
      <c r="AT70" s="260"/>
      <c r="AU70" s="260"/>
      <c r="AV70" s="260"/>
      <c r="AW70" s="260"/>
      <c r="AX70" s="260"/>
      <c r="AY70" s="260"/>
      <c r="AZ70" s="260"/>
      <c r="BA70" s="260"/>
      <c r="BB70" s="260"/>
      <c r="BC70" s="260"/>
      <c r="BD70" s="260"/>
      <c r="BE70" s="260"/>
      <c r="BF70" s="260"/>
      <c r="BG70" s="260"/>
      <c r="BH70" s="260"/>
      <c r="BI70" s="260"/>
      <c r="BJ70" s="260"/>
      <c r="BK70" s="260"/>
      <c r="BL70" s="260"/>
      <c r="BM70" s="260"/>
      <c r="BN70" s="260"/>
      <c r="BO70" s="260"/>
      <c r="BP70" s="260"/>
      <c r="BQ70" s="260"/>
      <c r="BR70" s="260"/>
      <c r="BS70" s="260"/>
      <c r="BT70" s="260"/>
      <c r="BU70" s="260"/>
      <c r="BV70" s="260"/>
      <c r="BW70" s="260"/>
      <c r="BX70" s="260"/>
      <c r="BY70" s="260"/>
      <c r="BZ70" s="260"/>
      <c r="CA70" s="260"/>
      <c r="CB70" s="260"/>
      <c r="CC70" s="260"/>
      <c r="CD70" s="260"/>
      <c r="CE70" s="260"/>
      <c r="CF70" s="260"/>
      <c r="CG70" s="260"/>
      <c r="CH70" s="260"/>
      <c r="CI70" s="260"/>
      <c r="CJ70" s="260"/>
      <c r="CK70" s="260"/>
      <c r="CL70" s="260"/>
      <c r="CM70" s="260"/>
      <c r="CN70" s="260"/>
      <c r="CO70" s="260"/>
      <c r="CP70" s="260"/>
      <c r="CQ70" s="260"/>
      <c r="CR70" s="260"/>
    </row>
    <row r="71" spans="1:96" ht="21">
      <c r="A71"/>
      <c r="B71"/>
      <c r="C71"/>
      <c r="D71"/>
      <c r="E71"/>
      <c r="F71"/>
      <c r="G71"/>
      <c r="H71"/>
      <c r="I71"/>
      <c r="J71"/>
      <c r="K71"/>
      <c r="L71"/>
      <c r="M71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0"/>
      <c r="AQ71" s="260"/>
      <c r="AR71" s="260"/>
      <c r="AS71" s="260"/>
      <c r="AT71" s="260"/>
      <c r="AU71" s="260"/>
      <c r="AV71" s="260"/>
      <c r="AW71" s="260"/>
      <c r="AX71" s="260"/>
      <c r="AY71" s="260"/>
      <c r="AZ71" s="260"/>
      <c r="BA71" s="260"/>
      <c r="BB71" s="260"/>
      <c r="BC71" s="260"/>
      <c r="BD71" s="260"/>
      <c r="BE71" s="260"/>
      <c r="BF71" s="260"/>
      <c r="BG71" s="260"/>
      <c r="BH71" s="260"/>
      <c r="BI71" s="260"/>
      <c r="BJ71" s="260"/>
      <c r="BK71" s="260"/>
      <c r="BL71" s="260"/>
      <c r="BM71" s="260"/>
      <c r="BN71" s="260"/>
      <c r="BO71" s="260"/>
      <c r="BP71" s="260"/>
      <c r="BQ71" s="260"/>
      <c r="BR71" s="260"/>
      <c r="BS71" s="260"/>
      <c r="BT71" s="260"/>
      <c r="BU71" s="260"/>
      <c r="BV71" s="260"/>
      <c r="BW71" s="260"/>
      <c r="BX71" s="260"/>
      <c r="BY71" s="260"/>
      <c r="BZ71" s="260"/>
      <c r="CA71" s="260"/>
      <c r="CB71" s="260"/>
      <c r="CC71" s="260"/>
      <c r="CD71" s="260"/>
      <c r="CE71" s="260"/>
      <c r="CF71" s="260"/>
      <c r="CG71" s="260"/>
      <c r="CH71" s="260"/>
      <c r="CI71" s="260"/>
      <c r="CJ71" s="260"/>
      <c r="CK71" s="260"/>
      <c r="CL71" s="260"/>
      <c r="CM71" s="260"/>
      <c r="CN71" s="260"/>
      <c r="CO71" s="260"/>
      <c r="CP71" s="260"/>
      <c r="CQ71" s="260"/>
      <c r="CR71" s="260"/>
    </row>
    <row r="72" spans="1:96" ht="21">
      <c r="A72"/>
      <c r="B72"/>
      <c r="C72"/>
      <c r="D72"/>
      <c r="E72"/>
      <c r="F72"/>
      <c r="G72"/>
      <c r="H72"/>
      <c r="I72"/>
      <c r="J72"/>
      <c r="K72"/>
      <c r="L72"/>
      <c r="M72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60"/>
      <c r="AY72" s="260"/>
      <c r="AZ72" s="260"/>
      <c r="BA72" s="260"/>
      <c r="BB72" s="260"/>
      <c r="BC72" s="260"/>
      <c r="BD72" s="260"/>
      <c r="BE72" s="260"/>
      <c r="BF72" s="260"/>
      <c r="BG72" s="260"/>
      <c r="BH72" s="260"/>
      <c r="BI72" s="260"/>
      <c r="BJ72" s="260"/>
      <c r="BK72" s="260"/>
      <c r="BL72" s="260"/>
      <c r="BM72" s="260"/>
      <c r="BN72" s="260"/>
      <c r="BO72" s="260"/>
      <c r="BP72" s="260"/>
      <c r="BQ72" s="260"/>
      <c r="BR72" s="260"/>
      <c r="BS72" s="260"/>
      <c r="BT72" s="260"/>
      <c r="BU72" s="260"/>
      <c r="BV72" s="260"/>
      <c r="BW72" s="260"/>
      <c r="BX72" s="260"/>
      <c r="BY72" s="260"/>
      <c r="BZ72" s="260"/>
      <c r="CA72" s="260"/>
      <c r="CB72" s="260"/>
      <c r="CC72" s="260"/>
      <c r="CD72" s="260"/>
      <c r="CE72" s="260"/>
      <c r="CF72" s="260"/>
      <c r="CG72" s="260"/>
      <c r="CH72" s="260"/>
      <c r="CI72" s="260"/>
      <c r="CJ72" s="260"/>
      <c r="CK72" s="260"/>
      <c r="CL72" s="260"/>
      <c r="CM72" s="260"/>
      <c r="CN72" s="260"/>
      <c r="CO72" s="260"/>
      <c r="CP72" s="260"/>
      <c r="CQ72" s="260"/>
      <c r="CR72" s="260"/>
    </row>
    <row r="73" spans="1:96" ht="21">
      <c r="A73"/>
      <c r="B73"/>
      <c r="C73"/>
      <c r="D73"/>
      <c r="E73"/>
      <c r="F73"/>
      <c r="G73"/>
      <c r="H73"/>
      <c r="I73"/>
      <c r="J73"/>
      <c r="K73"/>
      <c r="L73"/>
      <c r="M73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0"/>
      <c r="AU73" s="260"/>
      <c r="AV73" s="260"/>
      <c r="AW73" s="260"/>
      <c r="AX73" s="260"/>
      <c r="AY73" s="260"/>
      <c r="AZ73" s="260"/>
      <c r="BA73" s="260"/>
      <c r="BB73" s="260"/>
      <c r="BC73" s="260"/>
      <c r="BD73" s="260"/>
      <c r="BE73" s="260"/>
      <c r="BF73" s="260"/>
      <c r="BG73" s="260"/>
      <c r="BH73" s="260"/>
      <c r="BI73" s="260"/>
      <c r="BJ73" s="260"/>
      <c r="BK73" s="260"/>
      <c r="BL73" s="260"/>
      <c r="BM73" s="260"/>
      <c r="BN73" s="260"/>
      <c r="BO73" s="260"/>
      <c r="BP73" s="260"/>
      <c r="BQ73" s="260"/>
      <c r="BR73" s="260"/>
      <c r="BS73" s="260"/>
      <c r="BT73" s="260"/>
      <c r="BU73" s="260"/>
      <c r="BV73" s="260"/>
      <c r="BW73" s="260"/>
      <c r="BX73" s="260"/>
      <c r="BY73" s="260"/>
      <c r="BZ73" s="260"/>
      <c r="CA73" s="260"/>
      <c r="CB73" s="260"/>
      <c r="CC73" s="260"/>
      <c r="CD73" s="260"/>
      <c r="CE73" s="260"/>
      <c r="CF73" s="260"/>
      <c r="CG73" s="260"/>
      <c r="CH73" s="260"/>
      <c r="CI73" s="260"/>
      <c r="CJ73" s="260"/>
      <c r="CK73" s="260"/>
      <c r="CL73" s="260"/>
      <c r="CM73" s="260"/>
      <c r="CN73" s="260"/>
      <c r="CO73" s="260"/>
      <c r="CP73" s="260"/>
      <c r="CQ73" s="260"/>
      <c r="CR73" s="260"/>
    </row>
    <row r="74" spans="1:96" ht="21">
      <c r="A74"/>
      <c r="B74"/>
      <c r="C74"/>
      <c r="D74"/>
      <c r="E74"/>
      <c r="F74"/>
      <c r="G74"/>
      <c r="H74"/>
      <c r="I74"/>
      <c r="J74"/>
      <c r="K74"/>
      <c r="L74"/>
      <c r="M74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  <c r="AM74" s="260"/>
      <c r="AN74" s="260"/>
      <c r="AO74" s="260"/>
      <c r="AP74" s="260"/>
      <c r="AQ74" s="260"/>
      <c r="AR74" s="260"/>
      <c r="AS74" s="260"/>
      <c r="AT74" s="260"/>
      <c r="AU74" s="260"/>
      <c r="AV74" s="260"/>
      <c r="AW74" s="260"/>
      <c r="AX74" s="260"/>
      <c r="AY74" s="260"/>
      <c r="AZ74" s="260"/>
      <c r="BA74" s="260"/>
      <c r="BB74" s="260"/>
      <c r="BC74" s="260"/>
      <c r="BD74" s="260"/>
      <c r="BE74" s="260"/>
      <c r="BF74" s="260"/>
      <c r="BG74" s="260"/>
      <c r="BH74" s="260"/>
      <c r="BI74" s="260"/>
      <c r="BJ74" s="260"/>
      <c r="BK74" s="260"/>
      <c r="BL74" s="260"/>
      <c r="BM74" s="260"/>
      <c r="BN74" s="260"/>
      <c r="BO74" s="260"/>
      <c r="BP74" s="260"/>
      <c r="BQ74" s="260"/>
      <c r="BR74" s="260"/>
      <c r="BS74" s="260"/>
      <c r="BT74" s="260"/>
      <c r="BU74" s="260"/>
      <c r="BV74" s="260"/>
      <c r="BW74" s="260"/>
      <c r="BX74" s="260"/>
      <c r="BY74" s="260"/>
      <c r="BZ74" s="260"/>
      <c r="CA74" s="260"/>
      <c r="CB74" s="260"/>
      <c r="CC74" s="260"/>
      <c r="CD74" s="260"/>
      <c r="CE74" s="260"/>
      <c r="CF74" s="260"/>
      <c r="CG74" s="260"/>
      <c r="CH74" s="260"/>
      <c r="CI74" s="260"/>
      <c r="CJ74" s="260"/>
      <c r="CK74" s="260"/>
      <c r="CL74" s="260"/>
      <c r="CM74" s="260"/>
      <c r="CN74" s="260"/>
      <c r="CO74" s="260"/>
      <c r="CP74" s="260"/>
      <c r="CQ74" s="260"/>
      <c r="CR74" s="260"/>
    </row>
    <row r="75" spans="1:96" ht="21">
      <c r="A75"/>
      <c r="B75"/>
      <c r="C75"/>
      <c r="D75"/>
      <c r="E75"/>
      <c r="F75"/>
      <c r="G75"/>
      <c r="H75"/>
      <c r="I75"/>
      <c r="J75"/>
      <c r="K75"/>
      <c r="L75"/>
      <c r="M75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  <c r="AM75" s="260"/>
      <c r="AN75" s="260"/>
      <c r="AO75" s="260"/>
      <c r="AP75" s="260"/>
      <c r="AQ75" s="260"/>
      <c r="AR75" s="260"/>
      <c r="AS75" s="260"/>
      <c r="AT75" s="260"/>
      <c r="AU75" s="260"/>
      <c r="AV75" s="260"/>
      <c r="AW75" s="260"/>
      <c r="AX75" s="260"/>
      <c r="AY75" s="260"/>
      <c r="AZ75" s="260"/>
      <c r="BA75" s="260"/>
      <c r="BB75" s="260"/>
      <c r="BC75" s="260"/>
      <c r="BD75" s="260"/>
      <c r="BE75" s="260"/>
      <c r="BF75" s="260"/>
      <c r="BG75" s="260"/>
      <c r="BH75" s="260"/>
      <c r="BI75" s="260"/>
      <c r="BJ75" s="260"/>
      <c r="BK75" s="260"/>
      <c r="BL75" s="260"/>
      <c r="BM75" s="260"/>
      <c r="BN75" s="260"/>
      <c r="BO75" s="260"/>
      <c r="BP75" s="260"/>
      <c r="BQ75" s="260"/>
      <c r="BR75" s="260"/>
      <c r="BS75" s="260"/>
      <c r="BT75" s="260"/>
      <c r="BU75" s="260"/>
      <c r="BV75" s="260"/>
      <c r="BW75" s="260"/>
      <c r="BX75" s="260"/>
      <c r="BY75" s="260"/>
      <c r="BZ75" s="260"/>
      <c r="CA75" s="260"/>
      <c r="CB75" s="260"/>
      <c r="CC75" s="260"/>
      <c r="CD75" s="260"/>
      <c r="CE75" s="260"/>
      <c r="CF75" s="260"/>
      <c r="CG75" s="260"/>
      <c r="CH75" s="260"/>
      <c r="CI75" s="260"/>
      <c r="CJ75" s="260"/>
      <c r="CK75" s="260"/>
      <c r="CL75" s="260"/>
      <c r="CM75" s="260"/>
      <c r="CN75" s="260"/>
      <c r="CO75" s="260"/>
      <c r="CP75" s="260"/>
      <c r="CQ75" s="260"/>
      <c r="CR75" s="260"/>
    </row>
    <row r="76" spans="1:96" ht="21">
      <c r="A76"/>
      <c r="B76"/>
      <c r="C76"/>
      <c r="D76"/>
      <c r="E76"/>
      <c r="F76"/>
      <c r="G76"/>
      <c r="H76"/>
      <c r="I76"/>
      <c r="J76"/>
      <c r="K76"/>
      <c r="L76"/>
      <c r="M76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0"/>
      <c r="AT76" s="260"/>
      <c r="AU76" s="260"/>
      <c r="AV76" s="260"/>
      <c r="AW76" s="260"/>
      <c r="AX76" s="260"/>
      <c r="AY76" s="260"/>
      <c r="AZ76" s="260"/>
      <c r="BA76" s="260"/>
      <c r="BB76" s="260"/>
      <c r="BC76" s="260"/>
      <c r="BD76" s="260"/>
      <c r="BE76" s="260"/>
      <c r="BF76" s="260"/>
      <c r="BG76" s="260"/>
      <c r="BH76" s="260"/>
      <c r="BI76" s="260"/>
      <c r="BJ76" s="260"/>
      <c r="BK76" s="260"/>
      <c r="BL76" s="260"/>
      <c r="BM76" s="260"/>
      <c r="BN76" s="260"/>
      <c r="BO76" s="260"/>
      <c r="BP76" s="260"/>
      <c r="BQ76" s="260"/>
      <c r="BR76" s="260"/>
      <c r="BS76" s="260"/>
      <c r="BT76" s="260"/>
      <c r="BU76" s="260"/>
      <c r="BV76" s="260"/>
      <c r="BW76" s="260"/>
      <c r="BX76" s="260"/>
      <c r="BY76" s="260"/>
      <c r="BZ76" s="260"/>
      <c r="CA76" s="260"/>
      <c r="CB76" s="260"/>
      <c r="CC76" s="260"/>
      <c r="CD76" s="260"/>
      <c r="CE76" s="260"/>
      <c r="CF76" s="260"/>
      <c r="CG76" s="260"/>
      <c r="CH76" s="260"/>
      <c r="CI76" s="260"/>
      <c r="CJ76" s="260"/>
      <c r="CK76" s="260"/>
      <c r="CL76" s="260"/>
      <c r="CM76" s="260"/>
      <c r="CN76" s="260"/>
      <c r="CO76" s="260"/>
      <c r="CP76" s="260"/>
      <c r="CQ76" s="260"/>
      <c r="CR76" s="260"/>
    </row>
    <row r="77" spans="1:96" ht="21">
      <c r="A77"/>
      <c r="B77"/>
      <c r="C77"/>
      <c r="D77"/>
      <c r="E77"/>
      <c r="F77"/>
      <c r="G77"/>
      <c r="H77"/>
      <c r="I77"/>
      <c r="J77"/>
      <c r="K77"/>
      <c r="L77"/>
      <c r="M77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  <c r="AM77" s="260"/>
      <c r="AN77" s="260"/>
      <c r="AO77" s="260"/>
      <c r="AP77" s="260"/>
      <c r="AQ77" s="260"/>
      <c r="AR77" s="260"/>
      <c r="AS77" s="260"/>
      <c r="AT77" s="260"/>
      <c r="AU77" s="260"/>
      <c r="AV77" s="260"/>
      <c r="AW77" s="260"/>
      <c r="AX77" s="260"/>
      <c r="AY77" s="260"/>
      <c r="AZ77" s="260"/>
      <c r="BA77" s="260"/>
      <c r="BB77" s="260"/>
      <c r="BC77" s="260"/>
      <c r="BD77" s="260"/>
      <c r="BE77" s="260"/>
      <c r="BF77" s="260"/>
      <c r="BG77" s="260"/>
      <c r="BH77" s="260"/>
      <c r="BI77" s="260"/>
      <c r="BJ77" s="260"/>
      <c r="BK77" s="260"/>
      <c r="BL77" s="260"/>
      <c r="BM77" s="260"/>
      <c r="BN77" s="260"/>
      <c r="BO77" s="260"/>
      <c r="BP77" s="260"/>
      <c r="BQ77" s="260"/>
      <c r="BR77" s="260"/>
      <c r="BS77" s="260"/>
      <c r="BT77" s="260"/>
      <c r="BU77" s="260"/>
      <c r="BV77" s="260"/>
      <c r="BW77" s="260"/>
      <c r="BX77" s="260"/>
      <c r="BY77" s="260"/>
      <c r="BZ77" s="260"/>
      <c r="CA77" s="260"/>
      <c r="CB77" s="260"/>
      <c r="CC77" s="260"/>
      <c r="CD77" s="260"/>
      <c r="CE77" s="260"/>
      <c r="CF77" s="260"/>
      <c r="CG77" s="260"/>
      <c r="CH77" s="260"/>
      <c r="CI77" s="260"/>
      <c r="CJ77" s="260"/>
      <c r="CK77" s="260"/>
      <c r="CL77" s="260"/>
      <c r="CM77" s="260"/>
      <c r="CN77" s="260"/>
      <c r="CO77" s="260"/>
      <c r="CP77" s="260"/>
      <c r="CQ77" s="260"/>
      <c r="CR77" s="260"/>
    </row>
    <row r="78" spans="1:96" ht="21">
      <c r="A78"/>
      <c r="B78"/>
      <c r="C78"/>
      <c r="D78"/>
      <c r="E78"/>
      <c r="F78"/>
      <c r="G78"/>
      <c r="H78"/>
      <c r="I78"/>
      <c r="J78"/>
      <c r="K78"/>
      <c r="L78"/>
      <c r="M78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S78" s="260"/>
      <c r="AT78" s="260"/>
      <c r="AU78" s="260"/>
      <c r="AV78" s="260"/>
      <c r="AW78" s="260"/>
      <c r="AX78" s="260"/>
      <c r="AY78" s="260"/>
      <c r="AZ78" s="260"/>
      <c r="BA78" s="260"/>
      <c r="BB78" s="260"/>
      <c r="BC78" s="260"/>
      <c r="BD78" s="260"/>
      <c r="BE78" s="260"/>
      <c r="BF78" s="260"/>
      <c r="BG78" s="260"/>
      <c r="BH78" s="260"/>
      <c r="BI78" s="260"/>
      <c r="BJ78" s="260"/>
      <c r="BK78" s="260"/>
      <c r="BL78" s="260"/>
      <c r="BM78" s="260"/>
      <c r="BN78" s="260"/>
      <c r="BO78" s="260"/>
      <c r="BP78" s="260"/>
      <c r="BQ78" s="260"/>
      <c r="BR78" s="260"/>
      <c r="BS78" s="260"/>
      <c r="BT78" s="260"/>
      <c r="BU78" s="260"/>
      <c r="BV78" s="260"/>
      <c r="BW78" s="260"/>
      <c r="BX78" s="260"/>
      <c r="BY78" s="260"/>
      <c r="BZ78" s="260"/>
      <c r="CA78" s="260"/>
      <c r="CB78" s="260"/>
      <c r="CC78" s="260"/>
      <c r="CD78" s="260"/>
      <c r="CE78" s="260"/>
      <c r="CF78" s="260"/>
      <c r="CG78" s="260"/>
      <c r="CH78" s="260"/>
      <c r="CI78" s="260"/>
      <c r="CJ78" s="260"/>
      <c r="CK78" s="260"/>
      <c r="CL78" s="260"/>
      <c r="CM78" s="260"/>
      <c r="CN78" s="260"/>
      <c r="CO78" s="260"/>
      <c r="CP78" s="260"/>
      <c r="CQ78" s="260"/>
      <c r="CR78" s="260"/>
    </row>
    <row r="79" spans="1:96" ht="21">
      <c r="A79"/>
      <c r="B79"/>
      <c r="C79"/>
      <c r="D79"/>
      <c r="E79"/>
      <c r="F79"/>
      <c r="G79"/>
      <c r="H79"/>
      <c r="I79"/>
      <c r="J79"/>
      <c r="K79"/>
      <c r="L79"/>
      <c r="M79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  <c r="AM79" s="260"/>
      <c r="AN79" s="260"/>
      <c r="AO79" s="260"/>
      <c r="AP79" s="260"/>
      <c r="AQ79" s="260"/>
      <c r="AR79" s="260"/>
      <c r="AS79" s="260"/>
      <c r="AT79" s="260"/>
      <c r="AU79" s="260"/>
      <c r="AV79" s="260"/>
      <c r="AW79" s="260"/>
      <c r="AX79" s="260"/>
      <c r="AY79" s="260"/>
      <c r="AZ79" s="260"/>
      <c r="BA79" s="260"/>
      <c r="BB79" s="260"/>
      <c r="BC79" s="260"/>
      <c r="BD79" s="260"/>
      <c r="BE79" s="260"/>
      <c r="BF79" s="260"/>
      <c r="BG79" s="260"/>
      <c r="BH79" s="260"/>
      <c r="BI79" s="260"/>
      <c r="BJ79" s="260"/>
      <c r="BK79" s="260"/>
      <c r="BL79" s="260"/>
      <c r="BM79" s="260"/>
      <c r="BN79" s="260"/>
      <c r="BO79" s="260"/>
      <c r="BP79" s="260"/>
      <c r="BQ79" s="260"/>
      <c r="BR79" s="260"/>
      <c r="BS79" s="260"/>
      <c r="BT79" s="260"/>
      <c r="BU79" s="260"/>
      <c r="BV79" s="260"/>
      <c r="BW79" s="260"/>
      <c r="BX79" s="260"/>
      <c r="BY79" s="260"/>
      <c r="BZ79" s="260"/>
      <c r="CA79" s="260"/>
      <c r="CB79" s="260"/>
      <c r="CC79" s="260"/>
      <c r="CD79" s="260"/>
      <c r="CE79" s="260"/>
      <c r="CF79" s="260"/>
      <c r="CG79" s="260"/>
      <c r="CH79" s="260"/>
      <c r="CI79" s="260"/>
      <c r="CJ79" s="260"/>
      <c r="CK79" s="260"/>
      <c r="CL79" s="260"/>
      <c r="CM79" s="260"/>
      <c r="CN79" s="260"/>
      <c r="CO79" s="260"/>
      <c r="CP79" s="260"/>
      <c r="CQ79" s="260"/>
      <c r="CR79" s="260"/>
    </row>
    <row r="80" spans="1:96" ht="21">
      <c r="A80"/>
      <c r="B80"/>
      <c r="C80"/>
      <c r="D80"/>
      <c r="E80"/>
      <c r="F80"/>
      <c r="G80"/>
      <c r="H80"/>
      <c r="I80"/>
      <c r="J80"/>
      <c r="K80"/>
      <c r="L80"/>
      <c r="M8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260"/>
      <c r="AE80" s="260"/>
      <c r="AF80" s="260"/>
      <c r="AG80" s="260"/>
      <c r="AH80" s="260"/>
      <c r="AI80" s="260"/>
      <c r="AJ80" s="260"/>
      <c r="AK80" s="260"/>
      <c r="AL80" s="260"/>
      <c r="AM80" s="260"/>
      <c r="AN80" s="260"/>
      <c r="AO80" s="260"/>
      <c r="AP80" s="260"/>
      <c r="AQ80" s="260"/>
      <c r="AR80" s="260"/>
      <c r="AS80" s="260"/>
      <c r="AT80" s="260"/>
      <c r="AU80" s="260"/>
      <c r="AV80" s="260"/>
      <c r="AW80" s="260"/>
      <c r="AX80" s="260"/>
      <c r="AY80" s="260"/>
      <c r="AZ80" s="260"/>
      <c r="BA80" s="260"/>
      <c r="BB80" s="260"/>
      <c r="BC80" s="260"/>
      <c r="BD80" s="260"/>
      <c r="BE80" s="260"/>
      <c r="BF80" s="260"/>
      <c r="BG80" s="260"/>
      <c r="BH80" s="260"/>
      <c r="BI80" s="260"/>
      <c r="BJ80" s="260"/>
      <c r="BK80" s="260"/>
      <c r="BL80" s="260"/>
      <c r="BM80" s="260"/>
      <c r="BN80" s="260"/>
      <c r="BO80" s="260"/>
      <c r="BP80" s="260"/>
      <c r="BQ80" s="260"/>
      <c r="BR80" s="260"/>
      <c r="BS80" s="260"/>
      <c r="BT80" s="260"/>
      <c r="BU80" s="260"/>
      <c r="BV80" s="260"/>
      <c r="BW80" s="260"/>
      <c r="BX80" s="260"/>
      <c r="BY80" s="260"/>
      <c r="BZ80" s="260"/>
      <c r="CA80" s="260"/>
      <c r="CB80" s="260"/>
      <c r="CC80" s="260"/>
      <c r="CD80" s="260"/>
      <c r="CE80" s="260"/>
      <c r="CF80" s="260"/>
      <c r="CG80" s="260"/>
      <c r="CH80" s="260"/>
      <c r="CI80" s="260"/>
      <c r="CJ80" s="260"/>
      <c r="CK80" s="260"/>
      <c r="CL80" s="260"/>
      <c r="CM80" s="260"/>
      <c r="CN80" s="260"/>
      <c r="CO80" s="260"/>
      <c r="CP80" s="260"/>
      <c r="CQ80" s="260"/>
      <c r="CR80" s="260"/>
    </row>
    <row r="81" spans="1:96" ht="21">
      <c r="A81"/>
      <c r="B81"/>
      <c r="C81"/>
      <c r="D81"/>
      <c r="E81"/>
      <c r="F81"/>
      <c r="G81"/>
      <c r="H81"/>
      <c r="I81"/>
      <c r="J81"/>
      <c r="K81"/>
      <c r="L81"/>
      <c r="M81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  <c r="AM81" s="260"/>
      <c r="AN81" s="260"/>
      <c r="AO81" s="260"/>
      <c r="AP81" s="260"/>
      <c r="AQ81" s="260"/>
      <c r="AR81" s="260"/>
      <c r="AS81" s="260"/>
      <c r="AT81" s="260"/>
      <c r="AU81" s="260"/>
      <c r="AV81" s="260"/>
      <c r="AW81" s="260"/>
      <c r="AX81" s="260"/>
      <c r="AY81" s="260"/>
      <c r="AZ81" s="260"/>
      <c r="BA81" s="260"/>
      <c r="BB81" s="260"/>
      <c r="BC81" s="260"/>
      <c r="BD81" s="260"/>
      <c r="BE81" s="260"/>
      <c r="BF81" s="260"/>
      <c r="BG81" s="260"/>
      <c r="BH81" s="260"/>
      <c r="BI81" s="260"/>
      <c r="BJ81" s="260"/>
      <c r="BK81" s="260"/>
      <c r="BL81" s="260"/>
      <c r="BM81" s="260"/>
      <c r="BN81" s="260"/>
      <c r="BO81" s="260"/>
      <c r="BP81" s="260"/>
      <c r="BQ81" s="260"/>
      <c r="BR81" s="260"/>
      <c r="BS81" s="260"/>
      <c r="BT81" s="260"/>
      <c r="BU81" s="260"/>
      <c r="BV81" s="260"/>
      <c r="BW81" s="260"/>
      <c r="BX81" s="260"/>
      <c r="BY81" s="260"/>
      <c r="BZ81" s="260"/>
      <c r="CA81" s="260"/>
      <c r="CB81" s="260"/>
      <c r="CC81" s="260"/>
      <c r="CD81" s="260"/>
      <c r="CE81" s="260"/>
      <c r="CF81" s="260"/>
      <c r="CG81" s="260"/>
      <c r="CH81" s="260"/>
      <c r="CI81" s="260"/>
      <c r="CJ81" s="260"/>
      <c r="CK81" s="260"/>
      <c r="CL81" s="260"/>
      <c r="CM81" s="260"/>
      <c r="CN81" s="260"/>
      <c r="CO81" s="260"/>
      <c r="CP81" s="260"/>
      <c r="CQ81" s="260"/>
      <c r="CR81" s="260"/>
    </row>
    <row r="82" spans="1:96" ht="21">
      <c r="A82"/>
      <c r="B82"/>
      <c r="C82"/>
      <c r="D82"/>
      <c r="E82"/>
      <c r="F82"/>
      <c r="G82"/>
      <c r="H82"/>
      <c r="I82"/>
      <c r="J82"/>
      <c r="K82"/>
      <c r="L82"/>
      <c r="M82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  <c r="AM82" s="260"/>
      <c r="AN82" s="260"/>
      <c r="AO82" s="260"/>
      <c r="AP82" s="260"/>
      <c r="AQ82" s="260"/>
      <c r="AR82" s="260"/>
      <c r="AS82" s="260"/>
      <c r="AT82" s="260"/>
      <c r="AU82" s="260"/>
      <c r="AV82" s="260"/>
      <c r="AW82" s="260"/>
      <c r="AX82" s="260"/>
      <c r="AY82" s="260"/>
      <c r="AZ82" s="260"/>
      <c r="BA82" s="260"/>
      <c r="BB82" s="260"/>
      <c r="BC82" s="260"/>
      <c r="BD82" s="260"/>
      <c r="BE82" s="260"/>
      <c r="BF82" s="260"/>
      <c r="BG82" s="260"/>
      <c r="BH82" s="260"/>
      <c r="BI82" s="260"/>
      <c r="BJ82" s="260"/>
      <c r="BK82" s="260"/>
      <c r="BL82" s="260"/>
      <c r="BM82" s="260"/>
      <c r="BN82" s="260"/>
      <c r="BO82" s="260"/>
      <c r="BP82" s="260"/>
      <c r="BQ82" s="260"/>
      <c r="BR82" s="260"/>
      <c r="BS82" s="260"/>
      <c r="BT82" s="260"/>
      <c r="BU82" s="260"/>
      <c r="BV82" s="260"/>
      <c r="BW82" s="260"/>
      <c r="BX82" s="260"/>
      <c r="BY82" s="260"/>
      <c r="BZ82" s="260"/>
      <c r="CA82" s="260"/>
      <c r="CB82" s="260"/>
      <c r="CC82" s="260"/>
      <c r="CD82" s="260"/>
      <c r="CE82" s="260"/>
      <c r="CF82" s="260"/>
      <c r="CG82" s="260"/>
      <c r="CH82" s="260"/>
      <c r="CI82" s="260"/>
      <c r="CJ82" s="260"/>
      <c r="CK82" s="260"/>
      <c r="CL82" s="260"/>
      <c r="CM82" s="260"/>
      <c r="CN82" s="260"/>
      <c r="CO82" s="260"/>
      <c r="CP82" s="260"/>
      <c r="CQ82" s="260"/>
      <c r="CR82" s="260"/>
    </row>
    <row r="83" spans="1:96" ht="21">
      <c r="A83"/>
      <c r="B83"/>
      <c r="C83"/>
      <c r="D83"/>
      <c r="E83"/>
      <c r="F83"/>
      <c r="G83"/>
      <c r="H83"/>
      <c r="I83"/>
      <c r="J83"/>
      <c r="K83"/>
      <c r="L83"/>
      <c r="M83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  <c r="AG83" s="260"/>
      <c r="AH83" s="260"/>
      <c r="AI83" s="260"/>
      <c r="AJ83" s="260"/>
      <c r="AK83" s="260"/>
      <c r="AL83" s="260"/>
      <c r="AM83" s="260"/>
      <c r="AN83" s="260"/>
      <c r="AO83" s="260"/>
      <c r="AP83" s="260"/>
      <c r="AQ83" s="260"/>
      <c r="AR83" s="260"/>
      <c r="AS83" s="260"/>
      <c r="AT83" s="260"/>
      <c r="AU83" s="260"/>
      <c r="AV83" s="260"/>
      <c r="AW83" s="260"/>
      <c r="AX83" s="260"/>
      <c r="AY83" s="260"/>
      <c r="AZ83" s="260"/>
      <c r="BA83" s="260"/>
      <c r="BB83" s="260"/>
      <c r="BC83" s="260"/>
      <c r="BD83" s="260"/>
      <c r="BE83" s="260"/>
      <c r="BF83" s="260"/>
      <c r="BG83" s="260"/>
      <c r="BH83" s="260"/>
      <c r="BI83" s="260"/>
      <c r="BJ83" s="260"/>
      <c r="BK83" s="260"/>
      <c r="BL83" s="260"/>
      <c r="BM83" s="260"/>
      <c r="BN83" s="260"/>
      <c r="BO83" s="260"/>
      <c r="BP83" s="260"/>
      <c r="BQ83" s="260"/>
      <c r="BR83" s="260"/>
      <c r="BS83" s="260"/>
      <c r="BT83" s="260"/>
      <c r="BU83" s="260"/>
      <c r="BV83" s="260"/>
      <c r="BW83" s="260"/>
      <c r="BX83" s="260"/>
      <c r="BY83" s="260"/>
      <c r="BZ83" s="260"/>
      <c r="CA83" s="260"/>
      <c r="CB83" s="260"/>
      <c r="CC83" s="260"/>
      <c r="CD83" s="260"/>
      <c r="CE83" s="260"/>
      <c r="CF83" s="260"/>
      <c r="CG83" s="260"/>
      <c r="CH83" s="260"/>
      <c r="CI83" s="260"/>
      <c r="CJ83" s="260"/>
      <c r="CK83" s="260"/>
      <c r="CL83" s="260"/>
      <c r="CM83" s="260"/>
      <c r="CN83" s="260"/>
      <c r="CO83" s="260"/>
      <c r="CP83" s="260"/>
      <c r="CQ83" s="260"/>
      <c r="CR83" s="260"/>
    </row>
    <row r="84" spans="1:96" ht="21">
      <c r="A84"/>
      <c r="B84"/>
      <c r="C84"/>
      <c r="D84"/>
      <c r="E84"/>
      <c r="F84"/>
      <c r="G84"/>
      <c r="H84"/>
      <c r="I84"/>
      <c r="J84"/>
      <c r="K84"/>
      <c r="L84"/>
      <c r="M84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60"/>
      <c r="AE84" s="260"/>
      <c r="AF84" s="260"/>
      <c r="AG84" s="260"/>
      <c r="AH84" s="260"/>
      <c r="AI84" s="260"/>
      <c r="AJ84" s="260"/>
      <c r="AK84" s="260"/>
      <c r="AL84" s="260"/>
      <c r="AM84" s="260"/>
      <c r="AN84" s="260"/>
      <c r="AO84" s="260"/>
      <c r="AP84" s="260"/>
      <c r="AQ84" s="260"/>
      <c r="AR84" s="260"/>
      <c r="AS84" s="260"/>
      <c r="AT84" s="260"/>
      <c r="AU84" s="260"/>
      <c r="AV84" s="260"/>
      <c r="AW84" s="260"/>
      <c r="AX84" s="260"/>
      <c r="AY84" s="260"/>
      <c r="AZ84" s="260"/>
      <c r="BA84" s="260"/>
      <c r="BB84" s="260"/>
      <c r="BC84" s="260"/>
      <c r="BD84" s="260"/>
      <c r="BE84" s="260"/>
      <c r="BF84" s="260"/>
      <c r="BG84" s="260"/>
      <c r="BH84" s="260"/>
      <c r="BI84" s="260"/>
      <c r="BJ84" s="260"/>
      <c r="BK84" s="260"/>
      <c r="BL84" s="260"/>
      <c r="BM84" s="260"/>
      <c r="BN84" s="260"/>
      <c r="BO84" s="260"/>
      <c r="BP84" s="260"/>
      <c r="BQ84" s="260"/>
      <c r="BR84" s="260"/>
      <c r="BS84" s="260"/>
      <c r="BT84" s="260"/>
      <c r="BU84" s="260"/>
      <c r="BV84" s="260"/>
      <c r="BW84" s="260"/>
      <c r="BX84" s="260"/>
      <c r="BY84" s="260"/>
      <c r="BZ84" s="260"/>
      <c r="CA84" s="260"/>
      <c r="CB84" s="260"/>
      <c r="CC84" s="260"/>
      <c r="CD84" s="260"/>
      <c r="CE84" s="260"/>
      <c r="CF84" s="260"/>
      <c r="CG84" s="260"/>
      <c r="CH84" s="260"/>
      <c r="CI84" s="260"/>
      <c r="CJ84" s="260"/>
      <c r="CK84" s="260"/>
      <c r="CL84" s="260"/>
      <c r="CM84" s="260"/>
      <c r="CN84" s="260"/>
      <c r="CO84" s="260"/>
      <c r="CP84" s="260"/>
      <c r="CQ84" s="260"/>
      <c r="CR84" s="260"/>
    </row>
    <row r="85" spans="1:96" ht="21">
      <c r="A85"/>
      <c r="B85"/>
      <c r="C85"/>
      <c r="D85"/>
      <c r="E85"/>
      <c r="F85"/>
      <c r="G85"/>
      <c r="H85"/>
      <c r="I85"/>
      <c r="J85"/>
      <c r="K85"/>
      <c r="L85"/>
      <c r="M85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260"/>
      <c r="AQ85" s="260"/>
      <c r="AR85" s="260"/>
      <c r="AS85" s="260"/>
      <c r="AT85" s="260"/>
      <c r="AU85" s="260"/>
      <c r="AV85" s="260"/>
      <c r="AW85" s="260"/>
      <c r="AX85" s="260"/>
      <c r="AY85" s="260"/>
      <c r="AZ85" s="260"/>
      <c r="BA85" s="260"/>
      <c r="BB85" s="260"/>
      <c r="BC85" s="260"/>
      <c r="BD85" s="260"/>
      <c r="BE85" s="260"/>
      <c r="BF85" s="260"/>
      <c r="BG85" s="260"/>
      <c r="BH85" s="260"/>
      <c r="BI85" s="260"/>
      <c r="BJ85" s="260"/>
      <c r="BK85" s="260"/>
      <c r="BL85" s="260"/>
      <c r="BM85" s="260"/>
      <c r="BN85" s="260"/>
      <c r="BO85" s="260"/>
      <c r="BP85" s="260"/>
      <c r="BQ85" s="260"/>
      <c r="BR85" s="260"/>
      <c r="BS85" s="260"/>
      <c r="BT85" s="260"/>
      <c r="BU85" s="260"/>
      <c r="BV85" s="260"/>
      <c r="BW85" s="260"/>
      <c r="BX85" s="260"/>
      <c r="BY85" s="260"/>
      <c r="BZ85" s="260"/>
      <c r="CA85" s="260"/>
      <c r="CB85" s="260"/>
      <c r="CC85" s="260"/>
      <c r="CD85" s="260"/>
      <c r="CE85" s="260"/>
      <c r="CF85" s="260"/>
      <c r="CG85" s="260"/>
      <c r="CH85" s="260"/>
      <c r="CI85" s="260"/>
      <c r="CJ85" s="260"/>
      <c r="CK85" s="260"/>
      <c r="CL85" s="260"/>
      <c r="CM85" s="260"/>
      <c r="CN85" s="260"/>
      <c r="CO85" s="260"/>
      <c r="CP85" s="260"/>
      <c r="CQ85" s="260"/>
      <c r="CR85" s="260"/>
    </row>
    <row r="86" spans="1:96" ht="21">
      <c r="A86"/>
      <c r="B86"/>
      <c r="C86"/>
      <c r="D86"/>
      <c r="E86"/>
      <c r="F86"/>
      <c r="G86"/>
      <c r="H86"/>
      <c r="I86"/>
      <c r="J86"/>
      <c r="K86"/>
      <c r="L86"/>
      <c r="M86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  <c r="AO86" s="260"/>
      <c r="AP86" s="260"/>
      <c r="AQ86" s="260"/>
      <c r="AR86" s="260"/>
      <c r="AS86" s="260"/>
      <c r="AT86" s="260"/>
      <c r="AU86" s="260"/>
      <c r="AV86" s="260"/>
      <c r="AW86" s="260"/>
      <c r="AX86" s="260"/>
      <c r="AY86" s="260"/>
      <c r="AZ86" s="260"/>
      <c r="BA86" s="260"/>
      <c r="BB86" s="260"/>
      <c r="BC86" s="260"/>
      <c r="BD86" s="260"/>
      <c r="BE86" s="260"/>
      <c r="BF86" s="260"/>
      <c r="BG86" s="260"/>
      <c r="BH86" s="260"/>
      <c r="BI86" s="260"/>
      <c r="BJ86" s="260"/>
      <c r="BK86" s="260"/>
      <c r="BL86" s="260"/>
      <c r="BM86" s="260"/>
      <c r="BN86" s="260"/>
      <c r="BO86" s="260"/>
      <c r="BP86" s="260"/>
      <c r="BQ86" s="260"/>
      <c r="BR86" s="260"/>
      <c r="BS86" s="260"/>
      <c r="BT86" s="260"/>
      <c r="BU86" s="260"/>
      <c r="BV86" s="260"/>
      <c r="BW86" s="260"/>
      <c r="BX86" s="260"/>
      <c r="BY86" s="260"/>
      <c r="BZ86" s="260"/>
      <c r="CA86" s="260"/>
      <c r="CB86" s="260"/>
      <c r="CC86" s="260"/>
      <c r="CD86" s="260"/>
      <c r="CE86" s="260"/>
      <c r="CF86" s="260"/>
      <c r="CG86" s="260"/>
      <c r="CH86" s="260"/>
      <c r="CI86" s="260"/>
      <c r="CJ86" s="260"/>
      <c r="CK86" s="260"/>
      <c r="CL86" s="260"/>
      <c r="CM86" s="260"/>
      <c r="CN86" s="260"/>
      <c r="CO86" s="260"/>
      <c r="CP86" s="260"/>
      <c r="CQ86" s="260"/>
      <c r="CR86" s="260"/>
    </row>
    <row r="87" spans="1:96" ht="21">
      <c r="A87"/>
      <c r="B87"/>
      <c r="C87"/>
      <c r="D87"/>
      <c r="E87"/>
      <c r="F87"/>
      <c r="G87"/>
      <c r="H87"/>
      <c r="I87"/>
      <c r="J87"/>
      <c r="K87"/>
      <c r="L87"/>
      <c r="M87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  <c r="AO87" s="260"/>
      <c r="AP87" s="260"/>
      <c r="AQ87" s="260"/>
      <c r="AR87" s="260"/>
      <c r="AS87" s="260"/>
      <c r="AT87" s="260"/>
      <c r="AU87" s="260"/>
      <c r="AV87" s="260"/>
      <c r="AW87" s="260"/>
      <c r="AX87" s="260"/>
      <c r="AY87" s="260"/>
      <c r="AZ87" s="260"/>
      <c r="BA87" s="260"/>
      <c r="BB87" s="260"/>
      <c r="BC87" s="260"/>
      <c r="BD87" s="260"/>
      <c r="BE87" s="260"/>
      <c r="BF87" s="260"/>
      <c r="BG87" s="260"/>
      <c r="BH87" s="260"/>
      <c r="BI87" s="260"/>
      <c r="BJ87" s="260"/>
      <c r="BK87" s="260"/>
      <c r="BL87" s="260"/>
      <c r="BM87" s="260"/>
      <c r="BN87" s="260"/>
      <c r="BO87" s="260"/>
      <c r="BP87" s="260"/>
      <c r="BQ87" s="260"/>
      <c r="BR87" s="260"/>
      <c r="BS87" s="260"/>
      <c r="BT87" s="260"/>
      <c r="BU87" s="260"/>
      <c r="BV87" s="260"/>
      <c r="BW87" s="260"/>
      <c r="BX87" s="260"/>
      <c r="BY87" s="260"/>
      <c r="BZ87" s="260"/>
      <c r="CA87" s="260"/>
      <c r="CB87" s="260"/>
      <c r="CC87" s="260"/>
      <c r="CD87" s="260"/>
      <c r="CE87" s="260"/>
      <c r="CF87" s="260"/>
      <c r="CG87" s="260"/>
      <c r="CH87" s="260"/>
      <c r="CI87" s="260"/>
      <c r="CJ87" s="260"/>
      <c r="CK87" s="260"/>
      <c r="CL87" s="260"/>
      <c r="CM87" s="260"/>
      <c r="CN87" s="260"/>
      <c r="CO87" s="260"/>
      <c r="CP87" s="260"/>
      <c r="CQ87" s="260"/>
      <c r="CR87" s="260"/>
    </row>
    <row r="88" spans="1:96" ht="21">
      <c r="A88"/>
      <c r="B88"/>
      <c r="C88"/>
      <c r="D88"/>
      <c r="E88"/>
      <c r="F88"/>
      <c r="G88"/>
      <c r="H88"/>
      <c r="I88"/>
      <c r="J88"/>
      <c r="K88"/>
      <c r="L88"/>
      <c r="M88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  <c r="AO88" s="260"/>
      <c r="AP88" s="260"/>
      <c r="AQ88" s="260"/>
      <c r="AR88" s="260"/>
      <c r="AS88" s="260"/>
      <c r="AT88" s="260"/>
      <c r="AU88" s="260"/>
      <c r="AV88" s="260"/>
      <c r="AW88" s="260"/>
      <c r="AX88" s="260"/>
      <c r="AY88" s="260"/>
      <c r="AZ88" s="260"/>
      <c r="BA88" s="260"/>
      <c r="BB88" s="260"/>
      <c r="BC88" s="260"/>
      <c r="BD88" s="260"/>
      <c r="BE88" s="260"/>
      <c r="BF88" s="260"/>
      <c r="BG88" s="260"/>
      <c r="BH88" s="260"/>
      <c r="BI88" s="260"/>
      <c r="BJ88" s="260"/>
      <c r="BK88" s="260"/>
      <c r="BL88" s="260"/>
      <c r="BM88" s="260"/>
      <c r="BN88" s="260"/>
      <c r="BO88" s="260"/>
      <c r="BP88" s="260"/>
      <c r="BQ88" s="260"/>
      <c r="BR88" s="260"/>
      <c r="BS88" s="260"/>
      <c r="BT88" s="260"/>
      <c r="BU88" s="260"/>
      <c r="BV88" s="260"/>
      <c r="BW88" s="260"/>
      <c r="BX88" s="260"/>
      <c r="BY88" s="260"/>
      <c r="BZ88" s="260"/>
      <c r="CA88" s="260"/>
      <c r="CB88" s="260"/>
      <c r="CC88" s="260"/>
      <c r="CD88" s="260"/>
      <c r="CE88" s="260"/>
      <c r="CF88" s="260"/>
      <c r="CG88" s="260"/>
      <c r="CH88" s="260"/>
      <c r="CI88" s="260"/>
      <c r="CJ88" s="260"/>
      <c r="CK88" s="260"/>
      <c r="CL88" s="260"/>
      <c r="CM88" s="260"/>
      <c r="CN88" s="260"/>
      <c r="CO88" s="260"/>
      <c r="CP88" s="260"/>
      <c r="CQ88" s="260"/>
      <c r="CR88" s="260"/>
    </row>
    <row r="89" spans="1:96" ht="21">
      <c r="A89"/>
      <c r="B89"/>
      <c r="C89"/>
      <c r="D89"/>
      <c r="E89"/>
      <c r="F89"/>
      <c r="G89"/>
      <c r="H89"/>
      <c r="I89"/>
      <c r="J89"/>
      <c r="K89"/>
      <c r="L89"/>
      <c r="M89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  <c r="AO89" s="260"/>
      <c r="AP89" s="260"/>
      <c r="AQ89" s="260"/>
      <c r="AR89" s="260"/>
      <c r="AS89" s="260"/>
      <c r="AT89" s="260"/>
      <c r="AU89" s="260"/>
      <c r="AV89" s="260"/>
      <c r="AW89" s="260"/>
      <c r="AX89" s="260"/>
      <c r="AY89" s="260"/>
      <c r="AZ89" s="260"/>
      <c r="BA89" s="260"/>
      <c r="BB89" s="260"/>
      <c r="BC89" s="260"/>
      <c r="BD89" s="260"/>
      <c r="BE89" s="260"/>
      <c r="BF89" s="260"/>
      <c r="BG89" s="260"/>
      <c r="BH89" s="260"/>
      <c r="BI89" s="260"/>
      <c r="BJ89" s="260"/>
      <c r="BK89" s="260"/>
      <c r="BL89" s="260"/>
      <c r="BM89" s="260"/>
      <c r="BN89" s="260"/>
      <c r="BO89" s="260"/>
      <c r="BP89" s="260"/>
      <c r="BQ89" s="260"/>
      <c r="BR89" s="260"/>
      <c r="BS89" s="260"/>
      <c r="BT89" s="260"/>
      <c r="BU89" s="260"/>
      <c r="BV89" s="260"/>
      <c r="BW89" s="260"/>
      <c r="BX89" s="260"/>
      <c r="BY89" s="260"/>
      <c r="BZ89" s="260"/>
      <c r="CA89" s="260"/>
      <c r="CB89" s="260"/>
      <c r="CC89" s="260"/>
      <c r="CD89" s="260"/>
      <c r="CE89" s="260"/>
      <c r="CF89" s="260"/>
      <c r="CG89" s="260"/>
      <c r="CH89" s="260"/>
      <c r="CI89" s="260"/>
      <c r="CJ89" s="260"/>
      <c r="CK89" s="260"/>
      <c r="CL89" s="260"/>
      <c r="CM89" s="260"/>
      <c r="CN89" s="260"/>
      <c r="CO89" s="260"/>
      <c r="CP89" s="260"/>
      <c r="CQ89" s="260"/>
      <c r="CR89" s="260"/>
    </row>
    <row r="90" spans="1:96" ht="21">
      <c r="A90"/>
      <c r="B90"/>
      <c r="C90"/>
      <c r="D90"/>
      <c r="E90"/>
      <c r="F90"/>
      <c r="G90"/>
      <c r="H90"/>
      <c r="I90"/>
      <c r="J90"/>
      <c r="K90"/>
      <c r="L90"/>
      <c r="M9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  <c r="AO90" s="260"/>
      <c r="AP90" s="260"/>
      <c r="AQ90" s="260"/>
      <c r="AR90" s="260"/>
      <c r="AS90" s="260"/>
      <c r="AT90" s="260"/>
      <c r="AU90" s="260"/>
      <c r="AV90" s="260"/>
      <c r="AW90" s="260"/>
      <c r="AX90" s="260"/>
      <c r="AY90" s="260"/>
      <c r="AZ90" s="260"/>
      <c r="BA90" s="260"/>
      <c r="BB90" s="260"/>
      <c r="BC90" s="260"/>
      <c r="BD90" s="260"/>
      <c r="BE90" s="260"/>
      <c r="BF90" s="260"/>
      <c r="BG90" s="260"/>
      <c r="BH90" s="260"/>
      <c r="BI90" s="260"/>
      <c r="BJ90" s="260"/>
      <c r="BK90" s="260"/>
      <c r="BL90" s="260"/>
      <c r="BM90" s="260"/>
      <c r="BN90" s="260"/>
      <c r="BO90" s="260"/>
      <c r="BP90" s="260"/>
      <c r="BQ90" s="260"/>
      <c r="BR90" s="260"/>
      <c r="BS90" s="260"/>
      <c r="BT90" s="260"/>
      <c r="BU90" s="260"/>
      <c r="BV90" s="260"/>
      <c r="BW90" s="260"/>
      <c r="BX90" s="260"/>
      <c r="BY90" s="260"/>
      <c r="BZ90" s="260"/>
      <c r="CA90" s="260"/>
      <c r="CB90" s="260"/>
      <c r="CC90" s="260"/>
      <c r="CD90" s="260"/>
      <c r="CE90" s="260"/>
      <c r="CF90" s="260"/>
      <c r="CG90" s="260"/>
      <c r="CH90" s="260"/>
      <c r="CI90" s="260"/>
      <c r="CJ90" s="260"/>
      <c r="CK90" s="260"/>
      <c r="CL90" s="260"/>
      <c r="CM90" s="260"/>
      <c r="CN90" s="260"/>
      <c r="CO90" s="260"/>
      <c r="CP90" s="260"/>
      <c r="CQ90" s="260"/>
      <c r="CR90" s="260"/>
    </row>
    <row r="91" spans="1:96" ht="21">
      <c r="A91"/>
      <c r="B91"/>
      <c r="C91"/>
      <c r="D91"/>
      <c r="E91"/>
      <c r="F91"/>
      <c r="G91"/>
      <c r="H91"/>
      <c r="I91"/>
      <c r="J91"/>
      <c r="K91"/>
      <c r="L91"/>
      <c r="M91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  <c r="AO91" s="260"/>
      <c r="AP91" s="260"/>
      <c r="AQ91" s="260"/>
      <c r="AR91" s="260"/>
      <c r="AS91" s="260"/>
      <c r="AT91" s="260"/>
      <c r="AU91" s="260"/>
      <c r="AV91" s="260"/>
      <c r="AW91" s="260"/>
      <c r="AX91" s="260"/>
      <c r="AY91" s="260"/>
      <c r="AZ91" s="260"/>
      <c r="BA91" s="260"/>
      <c r="BB91" s="260"/>
      <c r="BC91" s="260"/>
      <c r="BD91" s="260"/>
      <c r="BE91" s="260"/>
      <c r="BF91" s="260"/>
      <c r="BG91" s="260"/>
      <c r="BH91" s="260"/>
      <c r="BI91" s="260"/>
      <c r="BJ91" s="260"/>
      <c r="BK91" s="260"/>
      <c r="BL91" s="260"/>
      <c r="BM91" s="260"/>
      <c r="BN91" s="260"/>
      <c r="BO91" s="260"/>
      <c r="BP91" s="260"/>
      <c r="BQ91" s="260"/>
      <c r="BR91" s="260"/>
      <c r="BS91" s="260"/>
      <c r="BT91" s="260"/>
      <c r="BU91" s="260"/>
      <c r="BV91" s="260"/>
      <c r="BW91" s="260"/>
      <c r="BX91" s="260"/>
      <c r="BY91" s="260"/>
      <c r="BZ91" s="260"/>
      <c r="CA91" s="260"/>
      <c r="CB91" s="260"/>
      <c r="CC91" s="260"/>
      <c r="CD91" s="260"/>
      <c r="CE91" s="260"/>
      <c r="CF91" s="260"/>
      <c r="CG91" s="260"/>
      <c r="CH91" s="260"/>
      <c r="CI91" s="260"/>
      <c r="CJ91" s="260"/>
      <c r="CK91" s="260"/>
      <c r="CL91" s="260"/>
      <c r="CM91" s="260"/>
      <c r="CN91" s="260"/>
      <c r="CO91" s="260"/>
      <c r="CP91" s="260"/>
      <c r="CQ91" s="260"/>
      <c r="CR91" s="260"/>
    </row>
    <row r="92" spans="1:96" ht="21">
      <c r="A92"/>
      <c r="B92"/>
      <c r="C92"/>
      <c r="D92"/>
      <c r="E92"/>
      <c r="F92"/>
      <c r="G92"/>
      <c r="H92"/>
      <c r="I92"/>
      <c r="J92"/>
      <c r="K92"/>
      <c r="L92"/>
      <c r="M92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  <c r="AO92" s="260"/>
      <c r="AP92" s="260"/>
      <c r="AQ92" s="260"/>
      <c r="AR92" s="260"/>
      <c r="AS92" s="260"/>
      <c r="AT92" s="260"/>
      <c r="AU92" s="260"/>
      <c r="AV92" s="260"/>
      <c r="AW92" s="260"/>
      <c r="AX92" s="260"/>
      <c r="AY92" s="260"/>
      <c r="AZ92" s="260"/>
      <c r="BA92" s="260"/>
      <c r="BB92" s="260"/>
      <c r="BC92" s="260"/>
      <c r="BD92" s="260"/>
      <c r="BE92" s="260"/>
      <c r="BF92" s="260"/>
      <c r="BG92" s="260"/>
      <c r="BH92" s="260"/>
      <c r="BI92" s="260"/>
      <c r="BJ92" s="260"/>
      <c r="BK92" s="260"/>
      <c r="BL92" s="260"/>
      <c r="BM92" s="260"/>
      <c r="BN92" s="260"/>
      <c r="BO92" s="260"/>
      <c r="BP92" s="260"/>
      <c r="BQ92" s="260"/>
      <c r="BR92" s="260"/>
      <c r="BS92" s="260"/>
      <c r="BT92" s="260"/>
      <c r="BU92" s="260"/>
      <c r="BV92" s="260"/>
      <c r="BW92" s="260"/>
      <c r="BX92" s="260"/>
      <c r="BY92" s="260"/>
      <c r="BZ92" s="260"/>
      <c r="CA92" s="260"/>
      <c r="CB92" s="260"/>
      <c r="CC92" s="260"/>
      <c r="CD92" s="260"/>
      <c r="CE92" s="260"/>
      <c r="CF92" s="260"/>
      <c r="CG92" s="260"/>
      <c r="CH92" s="260"/>
      <c r="CI92" s="260"/>
      <c r="CJ92" s="260"/>
      <c r="CK92" s="260"/>
      <c r="CL92" s="260"/>
      <c r="CM92" s="260"/>
      <c r="CN92" s="260"/>
      <c r="CO92" s="260"/>
      <c r="CP92" s="260"/>
      <c r="CQ92" s="260"/>
      <c r="CR92" s="260"/>
    </row>
    <row r="93" spans="1:96" ht="21">
      <c r="A93"/>
      <c r="B93"/>
      <c r="C93"/>
      <c r="D93"/>
      <c r="E93"/>
      <c r="F93"/>
      <c r="G93"/>
      <c r="H93"/>
      <c r="I93"/>
      <c r="J93"/>
      <c r="K93"/>
      <c r="L93"/>
      <c r="M93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  <c r="AO93" s="260"/>
      <c r="AP93" s="260"/>
      <c r="AQ93" s="260"/>
      <c r="AR93" s="260"/>
      <c r="AS93" s="260"/>
      <c r="AT93" s="260"/>
      <c r="AU93" s="260"/>
      <c r="AV93" s="260"/>
      <c r="AW93" s="260"/>
      <c r="AX93" s="260"/>
      <c r="AY93" s="260"/>
      <c r="AZ93" s="260"/>
      <c r="BA93" s="260"/>
      <c r="BB93" s="260"/>
      <c r="BC93" s="260"/>
      <c r="BD93" s="260"/>
      <c r="BE93" s="260"/>
      <c r="BF93" s="260"/>
      <c r="BG93" s="260"/>
      <c r="BH93" s="260"/>
      <c r="BI93" s="260"/>
      <c r="BJ93" s="260"/>
      <c r="BK93" s="260"/>
      <c r="BL93" s="260"/>
      <c r="BM93" s="260"/>
      <c r="BN93" s="260"/>
      <c r="BO93" s="260"/>
      <c r="BP93" s="260"/>
      <c r="BQ93" s="260"/>
      <c r="BR93" s="260"/>
      <c r="BS93" s="260"/>
      <c r="BT93" s="260"/>
      <c r="BU93" s="260"/>
      <c r="BV93" s="260"/>
      <c r="BW93" s="260"/>
      <c r="BX93" s="260"/>
      <c r="BY93" s="260"/>
      <c r="BZ93" s="260"/>
      <c r="CA93" s="260"/>
      <c r="CB93" s="260"/>
      <c r="CC93" s="260"/>
      <c r="CD93" s="260"/>
      <c r="CE93" s="260"/>
      <c r="CF93" s="260"/>
      <c r="CG93" s="260"/>
      <c r="CH93" s="260"/>
      <c r="CI93" s="260"/>
      <c r="CJ93" s="260"/>
      <c r="CK93" s="260"/>
      <c r="CL93" s="260"/>
      <c r="CM93" s="260"/>
      <c r="CN93" s="260"/>
      <c r="CO93" s="260"/>
      <c r="CP93" s="260"/>
      <c r="CQ93" s="260"/>
      <c r="CR93" s="260"/>
    </row>
    <row r="94" spans="1:96" ht="21">
      <c r="A94"/>
      <c r="B94"/>
      <c r="C94"/>
      <c r="D94"/>
      <c r="E94"/>
      <c r="F94"/>
      <c r="G94"/>
      <c r="H94"/>
      <c r="I94"/>
      <c r="J94"/>
      <c r="K94"/>
      <c r="L94"/>
      <c r="M94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  <c r="AO94" s="260"/>
      <c r="AP94" s="260"/>
      <c r="AQ94" s="260"/>
      <c r="AR94" s="260"/>
      <c r="AS94" s="260"/>
      <c r="AT94" s="260"/>
      <c r="AU94" s="260"/>
      <c r="AV94" s="260"/>
      <c r="AW94" s="260"/>
      <c r="AX94" s="260"/>
      <c r="AY94" s="260"/>
      <c r="AZ94" s="260"/>
      <c r="BA94" s="260"/>
      <c r="BB94" s="260"/>
      <c r="BC94" s="260"/>
      <c r="BD94" s="260"/>
      <c r="BE94" s="260"/>
      <c r="BF94" s="260"/>
      <c r="BG94" s="260"/>
      <c r="BH94" s="260"/>
      <c r="BI94" s="260"/>
      <c r="BJ94" s="260"/>
      <c r="BK94" s="260"/>
      <c r="BL94" s="260"/>
      <c r="BM94" s="260"/>
      <c r="BN94" s="260"/>
      <c r="BO94" s="260"/>
      <c r="BP94" s="260"/>
      <c r="BQ94" s="260"/>
      <c r="BR94" s="260"/>
      <c r="BS94" s="260"/>
      <c r="BT94" s="260"/>
      <c r="BU94" s="260"/>
      <c r="BV94" s="260"/>
      <c r="BW94" s="260"/>
      <c r="BX94" s="260"/>
      <c r="BY94" s="260"/>
      <c r="BZ94" s="260"/>
      <c r="CA94" s="260"/>
      <c r="CB94" s="260"/>
      <c r="CC94" s="260"/>
      <c r="CD94" s="260"/>
      <c r="CE94" s="260"/>
      <c r="CF94" s="260"/>
      <c r="CG94" s="260"/>
      <c r="CH94" s="260"/>
      <c r="CI94" s="260"/>
      <c r="CJ94" s="260"/>
      <c r="CK94" s="260"/>
      <c r="CL94" s="260"/>
      <c r="CM94" s="260"/>
      <c r="CN94" s="260"/>
      <c r="CO94" s="260"/>
      <c r="CP94" s="260"/>
      <c r="CQ94" s="260"/>
      <c r="CR94" s="260"/>
    </row>
    <row r="95" spans="1:96" ht="21">
      <c r="A95"/>
      <c r="B95"/>
      <c r="C95"/>
      <c r="D95"/>
      <c r="E95"/>
      <c r="F95"/>
      <c r="G95"/>
      <c r="H95"/>
      <c r="I95"/>
      <c r="J95"/>
      <c r="K95"/>
      <c r="L95"/>
      <c r="M95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  <c r="AO95" s="260"/>
      <c r="AP95" s="260"/>
      <c r="AQ95" s="260"/>
      <c r="AR95" s="260"/>
      <c r="AS95" s="260"/>
      <c r="AT95" s="260"/>
      <c r="AU95" s="260"/>
      <c r="AV95" s="260"/>
      <c r="AW95" s="260"/>
      <c r="AX95" s="260"/>
      <c r="AY95" s="260"/>
      <c r="AZ95" s="260"/>
      <c r="BA95" s="260"/>
      <c r="BB95" s="260"/>
      <c r="BC95" s="260"/>
      <c r="BD95" s="260"/>
      <c r="BE95" s="260"/>
      <c r="BF95" s="260"/>
      <c r="BG95" s="260"/>
      <c r="BH95" s="260"/>
      <c r="BI95" s="260"/>
      <c r="BJ95" s="260"/>
      <c r="BK95" s="260"/>
      <c r="BL95" s="260"/>
      <c r="BM95" s="260"/>
      <c r="BN95" s="260"/>
      <c r="BO95" s="260"/>
      <c r="BP95" s="260"/>
      <c r="BQ95" s="260"/>
      <c r="BR95" s="260"/>
      <c r="BS95" s="260"/>
      <c r="BT95" s="260"/>
      <c r="BU95" s="260"/>
      <c r="BV95" s="260"/>
      <c r="BW95" s="260"/>
      <c r="BX95" s="260"/>
      <c r="BY95" s="260"/>
      <c r="BZ95" s="260"/>
      <c r="CA95" s="260"/>
      <c r="CB95" s="260"/>
      <c r="CC95" s="260"/>
      <c r="CD95" s="260"/>
      <c r="CE95" s="260"/>
      <c r="CF95" s="260"/>
      <c r="CG95" s="260"/>
      <c r="CH95" s="260"/>
      <c r="CI95" s="260"/>
      <c r="CJ95" s="260"/>
      <c r="CK95" s="260"/>
      <c r="CL95" s="260"/>
      <c r="CM95" s="260"/>
      <c r="CN95" s="260"/>
      <c r="CO95" s="260"/>
      <c r="CP95" s="260"/>
      <c r="CQ95" s="260"/>
      <c r="CR95" s="260"/>
    </row>
    <row r="96" spans="1:96" ht="21">
      <c r="A96"/>
      <c r="B96"/>
      <c r="C96"/>
      <c r="D96"/>
      <c r="E96"/>
      <c r="F96"/>
      <c r="G96"/>
      <c r="H96"/>
      <c r="I96"/>
      <c r="J96"/>
      <c r="K96"/>
      <c r="L96"/>
      <c r="M96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260"/>
      <c r="BB96" s="260"/>
      <c r="BC96" s="260"/>
      <c r="BD96" s="260"/>
      <c r="BE96" s="260"/>
      <c r="BF96" s="260"/>
      <c r="BG96" s="260"/>
      <c r="BH96" s="260"/>
      <c r="BI96" s="260"/>
      <c r="BJ96" s="260"/>
      <c r="BK96" s="260"/>
      <c r="BL96" s="260"/>
      <c r="BM96" s="260"/>
      <c r="BN96" s="260"/>
      <c r="BO96" s="260"/>
      <c r="BP96" s="260"/>
      <c r="BQ96" s="260"/>
      <c r="BR96" s="260"/>
      <c r="BS96" s="260"/>
      <c r="BT96" s="260"/>
      <c r="BU96" s="260"/>
      <c r="BV96" s="260"/>
      <c r="BW96" s="260"/>
      <c r="BX96" s="260"/>
      <c r="BY96" s="260"/>
      <c r="BZ96" s="260"/>
      <c r="CA96" s="260"/>
      <c r="CB96" s="260"/>
      <c r="CC96" s="260"/>
      <c r="CD96" s="260"/>
      <c r="CE96" s="260"/>
      <c r="CF96" s="260"/>
      <c r="CG96" s="260"/>
      <c r="CH96" s="260"/>
      <c r="CI96" s="260"/>
      <c r="CJ96" s="260"/>
      <c r="CK96" s="260"/>
      <c r="CL96" s="260"/>
      <c r="CM96" s="260"/>
      <c r="CN96" s="260"/>
      <c r="CO96" s="260"/>
      <c r="CP96" s="260"/>
      <c r="CQ96" s="260"/>
      <c r="CR96" s="260"/>
    </row>
    <row r="97" spans="1:96" ht="21">
      <c r="A97"/>
      <c r="B97"/>
      <c r="C97"/>
      <c r="D97"/>
      <c r="E97"/>
      <c r="F97"/>
      <c r="G97"/>
      <c r="H97"/>
      <c r="I97"/>
      <c r="J97"/>
      <c r="K97"/>
      <c r="L97"/>
      <c r="M97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0"/>
      <c r="AW97" s="260"/>
      <c r="AX97" s="260"/>
      <c r="AY97" s="260"/>
      <c r="AZ97" s="260"/>
      <c r="BA97" s="260"/>
      <c r="BB97" s="260"/>
      <c r="BC97" s="260"/>
      <c r="BD97" s="260"/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0"/>
      <c r="BT97" s="260"/>
      <c r="BU97" s="260"/>
      <c r="BV97" s="260"/>
      <c r="BW97" s="260"/>
      <c r="BX97" s="260"/>
      <c r="BY97" s="260"/>
      <c r="BZ97" s="260"/>
      <c r="CA97" s="260"/>
      <c r="CB97" s="260"/>
      <c r="CC97" s="260"/>
      <c r="CD97" s="260"/>
      <c r="CE97" s="260"/>
      <c r="CF97" s="260"/>
      <c r="CG97" s="260"/>
      <c r="CH97" s="260"/>
      <c r="CI97" s="260"/>
      <c r="CJ97" s="260"/>
      <c r="CK97" s="260"/>
      <c r="CL97" s="260"/>
      <c r="CM97" s="260"/>
      <c r="CN97" s="260"/>
      <c r="CO97" s="260"/>
      <c r="CP97" s="260"/>
      <c r="CQ97" s="260"/>
      <c r="CR97" s="260"/>
    </row>
    <row r="98" spans="1:96" ht="21">
      <c r="A98"/>
      <c r="B98"/>
      <c r="C98"/>
      <c r="D98"/>
      <c r="E98"/>
      <c r="F98"/>
      <c r="G98"/>
      <c r="H98"/>
      <c r="I98"/>
      <c r="J98"/>
      <c r="K98"/>
      <c r="L98"/>
      <c r="M98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  <c r="AO98" s="260"/>
      <c r="AP98" s="260"/>
      <c r="AQ98" s="260"/>
      <c r="AR98" s="260"/>
      <c r="AS98" s="260"/>
      <c r="AT98" s="260"/>
      <c r="AU98" s="260"/>
      <c r="AV98" s="260"/>
      <c r="AW98" s="260"/>
      <c r="AX98" s="260"/>
      <c r="AY98" s="260"/>
      <c r="AZ98" s="260"/>
      <c r="BA98" s="260"/>
      <c r="BB98" s="260"/>
      <c r="BC98" s="260"/>
      <c r="BD98" s="260"/>
      <c r="BE98" s="260"/>
      <c r="BF98" s="260"/>
      <c r="BG98" s="260"/>
      <c r="BH98" s="260"/>
      <c r="BI98" s="260"/>
      <c r="BJ98" s="260"/>
      <c r="BK98" s="260"/>
      <c r="BL98" s="260"/>
      <c r="BM98" s="260"/>
      <c r="BN98" s="260"/>
      <c r="BO98" s="260"/>
      <c r="BP98" s="260"/>
      <c r="BQ98" s="260"/>
      <c r="BR98" s="260"/>
      <c r="BS98" s="260"/>
      <c r="BT98" s="260"/>
      <c r="BU98" s="260"/>
      <c r="BV98" s="260"/>
      <c r="BW98" s="260"/>
      <c r="BX98" s="260"/>
      <c r="BY98" s="260"/>
      <c r="BZ98" s="260"/>
      <c r="CA98" s="260"/>
      <c r="CB98" s="260"/>
      <c r="CC98" s="260"/>
      <c r="CD98" s="260"/>
      <c r="CE98" s="260"/>
      <c r="CF98" s="260"/>
      <c r="CG98" s="260"/>
      <c r="CH98" s="260"/>
      <c r="CI98" s="260"/>
      <c r="CJ98" s="260"/>
      <c r="CK98" s="260"/>
      <c r="CL98" s="260"/>
      <c r="CM98" s="260"/>
      <c r="CN98" s="260"/>
      <c r="CO98" s="260"/>
      <c r="CP98" s="260"/>
      <c r="CQ98" s="260"/>
      <c r="CR98" s="260"/>
    </row>
    <row r="99" spans="1:96" ht="21">
      <c r="A99"/>
      <c r="B99"/>
      <c r="C99"/>
      <c r="D99"/>
      <c r="E99"/>
      <c r="F99"/>
      <c r="G99"/>
      <c r="H99"/>
      <c r="I99"/>
      <c r="J99"/>
      <c r="K99"/>
      <c r="L99"/>
      <c r="M99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  <c r="AO99" s="260"/>
      <c r="AP99" s="260"/>
      <c r="AQ99" s="260"/>
      <c r="AR99" s="260"/>
      <c r="AS99" s="260"/>
      <c r="AT99" s="260"/>
      <c r="AU99" s="260"/>
      <c r="AV99" s="260"/>
      <c r="AW99" s="260"/>
      <c r="AX99" s="260"/>
      <c r="AY99" s="260"/>
      <c r="AZ99" s="260"/>
      <c r="BA99" s="260"/>
      <c r="BB99" s="260"/>
      <c r="BC99" s="260"/>
      <c r="BD99" s="260"/>
      <c r="BE99" s="260"/>
      <c r="BF99" s="260"/>
      <c r="BG99" s="260"/>
      <c r="BH99" s="260"/>
      <c r="BI99" s="260"/>
      <c r="BJ99" s="260"/>
      <c r="BK99" s="260"/>
      <c r="BL99" s="260"/>
      <c r="BM99" s="260"/>
      <c r="BN99" s="260"/>
      <c r="BO99" s="260"/>
      <c r="BP99" s="260"/>
      <c r="BQ99" s="260"/>
      <c r="BR99" s="260"/>
      <c r="BS99" s="260"/>
      <c r="BT99" s="260"/>
      <c r="BU99" s="260"/>
      <c r="BV99" s="260"/>
      <c r="BW99" s="260"/>
      <c r="BX99" s="260"/>
      <c r="BY99" s="260"/>
      <c r="BZ99" s="260"/>
      <c r="CA99" s="260"/>
      <c r="CB99" s="260"/>
      <c r="CC99" s="260"/>
      <c r="CD99" s="260"/>
      <c r="CE99" s="260"/>
      <c r="CF99" s="260"/>
      <c r="CG99" s="260"/>
      <c r="CH99" s="260"/>
      <c r="CI99" s="260"/>
      <c r="CJ99" s="260"/>
      <c r="CK99" s="260"/>
      <c r="CL99" s="260"/>
      <c r="CM99" s="260"/>
      <c r="CN99" s="260"/>
      <c r="CO99" s="260"/>
      <c r="CP99" s="260"/>
      <c r="CQ99" s="260"/>
      <c r="CR99" s="260"/>
    </row>
    <row r="100" spans="1:96" ht="2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  <c r="AO100" s="260"/>
      <c r="AP100" s="260"/>
      <c r="AQ100" s="260"/>
      <c r="AR100" s="260"/>
      <c r="AS100" s="260"/>
      <c r="AT100" s="260"/>
      <c r="AU100" s="260"/>
      <c r="AV100" s="260"/>
      <c r="AW100" s="260"/>
      <c r="AX100" s="260"/>
      <c r="AY100" s="260"/>
      <c r="AZ100" s="260"/>
      <c r="BA100" s="260"/>
      <c r="BB100" s="260"/>
      <c r="BC100" s="260"/>
      <c r="BD100" s="260"/>
      <c r="BE100" s="260"/>
      <c r="BF100" s="260"/>
      <c r="BG100" s="260"/>
      <c r="BH100" s="260"/>
      <c r="BI100" s="260"/>
      <c r="BJ100" s="260"/>
      <c r="BK100" s="260"/>
      <c r="BL100" s="260"/>
      <c r="BM100" s="260"/>
      <c r="BN100" s="260"/>
      <c r="BO100" s="260"/>
      <c r="BP100" s="260"/>
      <c r="BQ100" s="260"/>
      <c r="BR100" s="260"/>
      <c r="BS100" s="260"/>
      <c r="BT100" s="260"/>
      <c r="BU100" s="260"/>
      <c r="BV100" s="260"/>
      <c r="BW100" s="260"/>
      <c r="BX100" s="260"/>
      <c r="BY100" s="260"/>
      <c r="BZ100" s="260"/>
      <c r="CA100" s="260"/>
      <c r="CB100" s="260"/>
      <c r="CC100" s="260"/>
      <c r="CD100" s="260"/>
      <c r="CE100" s="260"/>
      <c r="CF100" s="260"/>
      <c r="CG100" s="260"/>
      <c r="CH100" s="260"/>
      <c r="CI100" s="260"/>
      <c r="CJ100" s="260"/>
      <c r="CK100" s="260"/>
      <c r="CL100" s="260"/>
      <c r="CM100" s="260"/>
      <c r="CN100" s="260"/>
      <c r="CO100" s="260"/>
      <c r="CP100" s="260"/>
      <c r="CQ100" s="260"/>
      <c r="CR100" s="260"/>
    </row>
    <row r="101" spans="1:96" ht="2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  <c r="AO101" s="260"/>
      <c r="AP101" s="260"/>
      <c r="AQ101" s="260"/>
      <c r="AR101" s="260"/>
      <c r="AS101" s="260"/>
      <c r="AT101" s="260"/>
      <c r="AU101" s="260"/>
      <c r="AV101" s="260"/>
      <c r="AW101" s="260"/>
      <c r="AX101" s="260"/>
      <c r="AY101" s="260"/>
      <c r="AZ101" s="260"/>
      <c r="BA101" s="260"/>
      <c r="BB101" s="260"/>
      <c r="BC101" s="260"/>
      <c r="BD101" s="260"/>
      <c r="BE101" s="260"/>
      <c r="BF101" s="260"/>
      <c r="BG101" s="260"/>
      <c r="BH101" s="260"/>
      <c r="BI101" s="260"/>
      <c r="BJ101" s="260"/>
      <c r="BK101" s="260"/>
      <c r="BL101" s="260"/>
      <c r="BM101" s="260"/>
      <c r="BN101" s="260"/>
      <c r="BO101" s="260"/>
      <c r="BP101" s="260"/>
      <c r="BQ101" s="260"/>
      <c r="BR101" s="260"/>
      <c r="BS101" s="260"/>
      <c r="BT101" s="260"/>
      <c r="BU101" s="260"/>
      <c r="BV101" s="260"/>
      <c r="BW101" s="260"/>
      <c r="BX101" s="260"/>
      <c r="BY101" s="260"/>
      <c r="BZ101" s="260"/>
      <c r="CA101" s="260"/>
      <c r="CB101" s="260"/>
      <c r="CC101" s="260"/>
      <c r="CD101" s="260"/>
      <c r="CE101" s="260"/>
      <c r="CF101" s="260"/>
      <c r="CG101" s="260"/>
      <c r="CH101" s="260"/>
      <c r="CI101" s="260"/>
      <c r="CJ101" s="260"/>
      <c r="CK101" s="260"/>
      <c r="CL101" s="260"/>
      <c r="CM101" s="260"/>
      <c r="CN101" s="260"/>
      <c r="CO101" s="260"/>
      <c r="CP101" s="260"/>
      <c r="CQ101" s="260"/>
      <c r="CR101" s="260"/>
    </row>
    <row r="102" spans="1:96" ht="2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  <c r="AO102" s="260"/>
      <c r="AP102" s="260"/>
      <c r="AQ102" s="260"/>
      <c r="AR102" s="260"/>
      <c r="AS102" s="260"/>
      <c r="AT102" s="260"/>
      <c r="AU102" s="260"/>
      <c r="AV102" s="260"/>
      <c r="AW102" s="260"/>
      <c r="AX102" s="260"/>
      <c r="AY102" s="260"/>
      <c r="AZ102" s="260"/>
      <c r="BA102" s="260"/>
      <c r="BB102" s="260"/>
      <c r="BC102" s="260"/>
      <c r="BD102" s="260"/>
      <c r="BE102" s="260"/>
      <c r="BF102" s="260"/>
      <c r="BG102" s="260"/>
      <c r="BH102" s="260"/>
      <c r="BI102" s="260"/>
      <c r="BJ102" s="260"/>
      <c r="BK102" s="260"/>
      <c r="BL102" s="260"/>
      <c r="BM102" s="260"/>
      <c r="BN102" s="260"/>
      <c r="BO102" s="260"/>
      <c r="BP102" s="260"/>
      <c r="BQ102" s="260"/>
      <c r="BR102" s="260"/>
      <c r="BS102" s="260"/>
      <c r="BT102" s="260"/>
      <c r="BU102" s="260"/>
      <c r="BV102" s="260"/>
      <c r="BW102" s="260"/>
      <c r="BX102" s="260"/>
      <c r="BY102" s="260"/>
      <c r="BZ102" s="260"/>
      <c r="CA102" s="260"/>
      <c r="CB102" s="260"/>
      <c r="CC102" s="260"/>
      <c r="CD102" s="260"/>
      <c r="CE102" s="260"/>
      <c r="CF102" s="260"/>
      <c r="CG102" s="260"/>
      <c r="CH102" s="260"/>
      <c r="CI102" s="260"/>
      <c r="CJ102" s="260"/>
      <c r="CK102" s="260"/>
      <c r="CL102" s="260"/>
      <c r="CM102" s="260"/>
      <c r="CN102" s="260"/>
      <c r="CO102" s="260"/>
      <c r="CP102" s="260"/>
      <c r="CQ102" s="260"/>
      <c r="CR102" s="260"/>
    </row>
    <row r="103" spans="1:96" ht="2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  <c r="AO103" s="260"/>
      <c r="AP103" s="260"/>
      <c r="AQ103" s="260"/>
      <c r="AR103" s="260"/>
      <c r="AS103" s="260"/>
      <c r="AT103" s="260"/>
      <c r="AU103" s="260"/>
      <c r="AV103" s="260"/>
      <c r="AW103" s="260"/>
      <c r="AX103" s="260"/>
      <c r="AY103" s="260"/>
      <c r="AZ103" s="260"/>
      <c r="BA103" s="260"/>
      <c r="BB103" s="260"/>
      <c r="BC103" s="260"/>
      <c r="BD103" s="260"/>
      <c r="BE103" s="260"/>
      <c r="BF103" s="260"/>
      <c r="BG103" s="260"/>
      <c r="BH103" s="260"/>
      <c r="BI103" s="260"/>
      <c r="BJ103" s="260"/>
      <c r="BK103" s="260"/>
      <c r="BL103" s="260"/>
      <c r="BM103" s="260"/>
      <c r="BN103" s="260"/>
      <c r="BO103" s="260"/>
      <c r="BP103" s="260"/>
      <c r="BQ103" s="260"/>
      <c r="BR103" s="260"/>
      <c r="BS103" s="260"/>
      <c r="BT103" s="260"/>
      <c r="BU103" s="260"/>
      <c r="BV103" s="260"/>
      <c r="BW103" s="260"/>
      <c r="BX103" s="260"/>
      <c r="BY103" s="260"/>
      <c r="BZ103" s="260"/>
      <c r="CA103" s="260"/>
      <c r="CB103" s="260"/>
      <c r="CC103" s="260"/>
      <c r="CD103" s="260"/>
      <c r="CE103" s="260"/>
      <c r="CF103" s="260"/>
      <c r="CG103" s="260"/>
      <c r="CH103" s="260"/>
      <c r="CI103" s="260"/>
      <c r="CJ103" s="260"/>
      <c r="CK103" s="260"/>
      <c r="CL103" s="260"/>
      <c r="CM103" s="260"/>
      <c r="CN103" s="260"/>
      <c r="CO103" s="260"/>
      <c r="CP103" s="260"/>
      <c r="CQ103" s="260"/>
      <c r="CR103" s="260"/>
    </row>
    <row r="104" spans="1:96" ht="2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  <c r="AO104" s="260"/>
      <c r="AP104" s="260"/>
      <c r="AQ104" s="260"/>
      <c r="AR104" s="260"/>
      <c r="AS104" s="260"/>
      <c r="AT104" s="260"/>
      <c r="AU104" s="260"/>
      <c r="AV104" s="260"/>
      <c r="AW104" s="260"/>
      <c r="AX104" s="260"/>
      <c r="AY104" s="260"/>
      <c r="AZ104" s="260"/>
      <c r="BA104" s="260"/>
      <c r="BB104" s="260"/>
      <c r="BC104" s="260"/>
      <c r="BD104" s="260"/>
      <c r="BE104" s="260"/>
      <c r="BF104" s="260"/>
      <c r="BG104" s="260"/>
      <c r="BH104" s="260"/>
      <c r="BI104" s="260"/>
      <c r="BJ104" s="260"/>
      <c r="BK104" s="260"/>
      <c r="BL104" s="260"/>
      <c r="BM104" s="260"/>
      <c r="BN104" s="260"/>
      <c r="BO104" s="260"/>
      <c r="BP104" s="260"/>
      <c r="BQ104" s="260"/>
      <c r="BR104" s="260"/>
      <c r="BS104" s="260"/>
      <c r="BT104" s="260"/>
      <c r="BU104" s="260"/>
      <c r="BV104" s="260"/>
      <c r="BW104" s="260"/>
      <c r="BX104" s="260"/>
      <c r="BY104" s="260"/>
      <c r="BZ104" s="260"/>
      <c r="CA104" s="260"/>
      <c r="CB104" s="260"/>
      <c r="CC104" s="260"/>
      <c r="CD104" s="260"/>
      <c r="CE104" s="260"/>
      <c r="CF104" s="260"/>
      <c r="CG104" s="260"/>
      <c r="CH104" s="260"/>
      <c r="CI104" s="260"/>
      <c r="CJ104" s="260"/>
      <c r="CK104" s="260"/>
      <c r="CL104" s="260"/>
      <c r="CM104" s="260"/>
      <c r="CN104" s="260"/>
      <c r="CO104" s="260"/>
      <c r="CP104" s="260"/>
      <c r="CQ104" s="260"/>
      <c r="CR104" s="260"/>
    </row>
    <row r="105" spans="1:96" ht="2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260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  <c r="AO105" s="260"/>
      <c r="AP105" s="260"/>
      <c r="AQ105" s="260"/>
      <c r="AR105" s="260"/>
      <c r="AS105" s="260"/>
      <c r="AT105" s="260"/>
      <c r="AU105" s="260"/>
      <c r="AV105" s="260"/>
      <c r="AW105" s="260"/>
      <c r="AX105" s="260"/>
      <c r="AY105" s="260"/>
      <c r="AZ105" s="260"/>
      <c r="BA105" s="260"/>
      <c r="BB105" s="260"/>
      <c r="BC105" s="260"/>
      <c r="BD105" s="260"/>
      <c r="BE105" s="260"/>
      <c r="BF105" s="260"/>
      <c r="BG105" s="260"/>
      <c r="BH105" s="260"/>
      <c r="BI105" s="260"/>
      <c r="BJ105" s="260"/>
      <c r="BK105" s="260"/>
      <c r="BL105" s="260"/>
      <c r="BM105" s="260"/>
      <c r="BN105" s="260"/>
      <c r="BO105" s="260"/>
      <c r="BP105" s="260"/>
      <c r="BQ105" s="260"/>
      <c r="BR105" s="260"/>
      <c r="BS105" s="260"/>
      <c r="BT105" s="260"/>
      <c r="BU105" s="260"/>
      <c r="BV105" s="260"/>
      <c r="BW105" s="260"/>
      <c r="BX105" s="260"/>
      <c r="BY105" s="260"/>
      <c r="BZ105" s="260"/>
      <c r="CA105" s="260"/>
      <c r="CB105" s="260"/>
      <c r="CC105" s="260"/>
      <c r="CD105" s="260"/>
      <c r="CE105" s="260"/>
      <c r="CF105" s="260"/>
      <c r="CG105" s="260"/>
      <c r="CH105" s="260"/>
      <c r="CI105" s="260"/>
      <c r="CJ105" s="260"/>
      <c r="CK105" s="260"/>
      <c r="CL105" s="260"/>
      <c r="CM105" s="260"/>
      <c r="CN105" s="260"/>
      <c r="CO105" s="260"/>
      <c r="CP105" s="260"/>
      <c r="CQ105" s="260"/>
      <c r="CR105" s="260"/>
    </row>
    <row r="106" spans="1:96" ht="2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260"/>
      <c r="O106" s="260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  <c r="AO106" s="260"/>
      <c r="AP106" s="260"/>
      <c r="AQ106" s="260"/>
      <c r="AR106" s="260"/>
      <c r="AS106" s="260"/>
      <c r="AT106" s="260"/>
      <c r="AU106" s="260"/>
      <c r="AV106" s="260"/>
      <c r="AW106" s="260"/>
      <c r="AX106" s="260"/>
      <c r="AY106" s="260"/>
      <c r="AZ106" s="260"/>
      <c r="BA106" s="260"/>
      <c r="BB106" s="260"/>
      <c r="BC106" s="260"/>
      <c r="BD106" s="260"/>
      <c r="BE106" s="260"/>
      <c r="BF106" s="260"/>
      <c r="BG106" s="260"/>
      <c r="BH106" s="260"/>
      <c r="BI106" s="260"/>
      <c r="BJ106" s="260"/>
      <c r="BK106" s="260"/>
      <c r="BL106" s="260"/>
      <c r="BM106" s="260"/>
      <c r="BN106" s="260"/>
      <c r="BO106" s="260"/>
      <c r="BP106" s="260"/>
      <c r="BQ106" s="260"/>
      <c r="BR106" s="260"/>
      <c r="BS106" s="260"/>
      <c r="BT106" s="260"/>
      <c r="BU106" s="260"/>
      <c r="BV106" s="260"/>
      <c r="BW106" s="260"/>
      <c r="BX106" s="260"/>
      <c r="BY106" s="260"/>
      <c r="BZ106" s="260"/>
      <c r="CA106" s="260"/>
      <c r="CB106" s="260"/>
      <c r="CC106" s="260"/>
      <c r="CD106" s="260"/>
      <c r="CE106" s="260"/>
      <c r="CF106" s="260"/>
      <c r="CG106" s="260"/>
      <c r="CH106" s="260"/>
      <c r="CI106" s="260"/>
      <c r="CJ106" s="260"/>
      <c r="CK106" s="260"/>
      <c r="CL106" s="260"/>
      <c r="CM106" s="260"/>
      <c r="CN106" s="260"/>
      <c r="CO106" s="260"/>
      <c r="CP106" s="260"/>
      <c r="CQ106" s="260"/>
      <c r="CR106" s="260"/>
    </row>
    <row r="107" spans="1:96" ht="2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  <c r="AO107" s="260"/>
      <c r="AP107" s="260"/>
      <c r="AQ107" s="260"/>
      <c r="AR107" s="260"/>
      <c r="AS107" s="260"/>
      <c r="AT107" s="260"/>
      <c r="AU107" s="260"/>
      <c r="AV107" s="260"/>
      <c r="AW107" s="260"/>
      <c r="AX107" s="260"/>
      <c r="AY107" s="260"/>
      <c r="AZ107" s="260"/>
      <c r="BA107" s="260"/>
      <c r="BB107" s="260"/>
      <c r="BC107" s="260"/>
      <c r="BD107" s="260"/>
      <c r="BE107" s="260"/>
      <c r="BF107" s="260"/>
      <c r="BG107" s="260"/>
      <c r="BH107" s="260"/>
      <c r="BI107" s="260"/>
      <c r="BJ107" s="260"/>
      <c r="BK107" s="260"/>
      <c r="BL107" s="260"/>
      <c r="BM107" s="260"/>
      <c r="BN107" s="260"/>
      <c r="BO107" s="260"/>
      <c r="BP107" s="260"/>
      <c r="BQ107" s="260"/>
      <c r="BR107" s="260"/>
      <c r="BS107" s="260"/>
      <c r="BT107" s="260"/>
      <c r="BU107" s="260"/>
      <c r="BV107" s="260"/>
      <c r="BW107" s="260"/>
      <c r="BX107" s="260"/>
      <c r="BY107" s="260"/>
      <c r="BZ107" s="260"/>
      <c r="CA107" s="260"/>
      <c r="CB107" s="260"/>
      <c r="CC107" s="260"/>
      <c r="CD107" s="260"/>
      <c r="CE107" s="260"/>
      <c r="CF107" s="260"/>
      <c r="CG107" s="260"/>
      <c r="CH107" s="260"/>
      <c r="CI107" s="260"/>
      <c r="CJ107" s="260"/>
      <c r="CK107" s="260"/>
      <c r="CL107" s="260"/>
      <c r="CM107" s="260"/>
      <c r="CN107" s="260"/>
      <c r="CO107" s="260"/>
      <c r="CP107" s="260"/>
      <c r="CQ107" s="260"/>
      <c r="CR107" s="260"/>
    </row>
    <row r="108" spans="1:96" ht="2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  <c r="AO108" s="260"/>
      <c r="AP108" s="260"/>
      <c r="AQ108" s="260"/>
      <c r="AR108" s="260"/>
      <c r="AS108" s="260"/>
      <c r="AT108" s="260"/>
      <c r="AU108" s="260"/>
      <c r="AV108" s="260"/>
      <c r="AW108" s="260"/>
      <c r="AX108" s="260"/>
      <c r="AY108" s="260"/>
      <c r="AZ108" s="260"/>
      <c r="BA108" s="260"/>
      <c r="BB108" s="260"/>
      <c r="BC108" s="260"/>
      <c r="BD108" s="260"/>
      <c r="BE108" s="260"/>
      <c r="BF108" s="260"/>
      <c r="BG108" s="260"/>
      <c r="BH108" s="260"/>
      <c r="BI108" s="260"/>
      <c r="BJ108" s="260"/>
      <c r="BK108" s="260"/>
      <c r="BL108" s="260"/>
      <c r="BM108" s="260"/>
      <c r="BN108" s="260"/>
      <c r="BO108" s="260"/>
      <c r="BP108" s="260"/>
      <c r="BQ108" s="260"/>
      <c r="BR108" s="260"/>
      <c r="BS108" s="260"/>
      <c r="BT108" s="260"/>
      <c r="BU108" s="260"/>
      <c r="BV108" s="260"/>
      <c r="BW108" s="260"/>
      <c r="BX108" s="260"/>
      <c r="BY108" s="260"/>
      <c r="BZ108" s="260"/>
      <c r="CA108" s="260"/>
      <c r="CB108" s="260"/>
      <c r="CC108" s="260"/>
      <c r="CD108" s="260"/>
      <c r="CE108" s="260"/>
      <c r="CF108" s="260"/>
      <c r="CG108" s="260"/>
      <c r="CH108" s="260"/>
      <c r="CI108" s="260"/>
      <c r="CJ108" s="260"/>
      <c r="CK108" s="260"/>
      <c r="CL108" s="260"/>
      <c r="CM108" s="260"/>
      <c r="CN108" s="260"/>
      <c r="CO108" s="260"/>
      <c r="CP108" s="260"/>
      <c r="CQ108" s="260"/>
      <c r="CR108" s="260"/>
    </row>
    <row r="109" spans="1:96" ht="2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  <c r="AO109" s="260"/>
      <c r="AP109" s="260"/>
      <c r="AQ109" s="260"/>
      <c r="AR109" s="260"/>
      <c r="AS109" s="260"/>
      <c r="AT109" s="260"/>
      <c r="AU109" s="260"/>
      <c r="AV109" s="260"/>
      <c r="AW109" s="260"/>
      <c r="AX109" s="260"/>
      <c r="AY109" s="260"/>
      <c r="AZ109" s="260"/>
      <c r="BA109" s="260"/>
      <c r="BB109" s="260"/>
      <c r="BC109" s="260"/>
      <c r="BD109" s="260"/>
      <c r="BE109" s="260"/>
      <c r="BF109" s="260"/>
      <c r="BG109" s="260"/>
      <c r="BH109" s="260"/>
      <c r="BI109" s="260"/>
      <c r="BJ109" s="260"/>
      <c r="BK109" s="260"/>
      <c r="BL109" s="260"/>
      <c r="BM109" s="260"/>
      <c r="BN109" s="260"/>
      <c r="BO109" s="260"/>
      <c r="BP109" s="260"/>
      <c r="BQ109" s="260"/>
      <c r="BR109" s="260"/>
      <c r="BS109" s="260"/>
      <c r="BT109" s="260"/>
      <c r="BU109" s="260"/>
      <c r="BV109" s="260"/>
      <c r="BW109" s="260"/>
      <c r="BX109" s="260"/>
      <c r="BY109" s="260"/>
      <c r="BZ109" s="260"/>
      <c r="CA109" s="260"/>
      <c r="CB109" s="260"/>
      <c r="CC109" s="260"/>
      <c r="CD109" s="260"/>
      <c r="CE109" s="260"/>
      <c r="CF109" s="260"/>
      <c r="CG109" s="260"/>
      <c r="CH109" s="260"/>
      <c r="CI109" s="260"/>
      <c r="CJ109" s="260"/>
      <c r="CK109" s="260"/>
      <c r="CL109" s="260"/>
      <c r="CM109" s="260"/>
      <c r="CN109" s="260"/>
      <c r="CO109" s="260"/>
      <c r="CP109" s="260"/>
      <c r="CQ109" s="260"/>
      <c r="CR109" s="260"/>
    </row>
    <row r="110" spans="1:96" ht="2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  <c r="AO110" s="260"/>
      <c r="AP110" s="260"/>
      <c r="AQ110" s="260"/>
      <c r="AR110" s="260"/>
      <c r="AS110" s="260"/>
      <c r="AT110" s="260"/>
      <c r="AU110" s="260"/>
      <c r="AV110" s="260"/>
      <c r="AW110" s="260"/>
      <c r="AX110" s="260"/>
      <c r="AY110" s="260"/>
      <c r="AZ110" s="260"/>
      <c r="BA110" s="260"/>
      <c r="BB110" s="260"/>
      <c r="BC110" s="260"/>
      <c r="BD110" s="260"/>
      <c r="BE110" s="260"/>
      <c r="BF110" s="260"/>
      <c r="BG110" s="260"/>
      <c r="BH110" s="260"/>
      <c r="BI110" s="260"/>
      <c r="BJ110" s="260"/>
      <c r="BK110" s="260"/>
      <c r="BL110" s="260"/>
      <c r="BM110" s="260"/>
      <c r="BN110" s="260"/>
      <c r="BO110" s="260"/>
      <c r="BP110" s="260"/>
      <c r="BQ110" s="260"/>
      <c r="BR110" s="260"/>
      <c r="BS110" s="260"/>
      <c r="BT110" s="260"/>
      <c r="BU110" s="260"/>
      <c r="BV110" s="260"/>
      <c r="BW110" s="260"/>
      <c r="BX110" s="260"/>
      <c r="BY110" s="260"/>
      <c r="BZ110" s="260"/>
      <c r="CA110" s="260"/>
      <c r="CB110" s="260"/>
      <c r="CC110" s="260"/>
      <c r="CD110" s="260"/>
      <c r="CE110" s="260"/>
      <c r="CF110" s="260"/>
      <c r="CG110" s="260"/>
      <c r="CH110" s="260"/>
      <c r="CI110" s="260"/>
      <c r="CJ110" s="260"/>
      <c r="CK110" s="260"/>
      <c r="CL110" s="260"/>
      <c r="CM110" s="260"/>
      <c r="CN110" s="260"/>
      <c r="CO110" s="260"/>
      <c r="CP110" s="260"/>
      <c r="CQ110" s="260"/>
      <c r="CR110" s="260"/>
    </row>
    <row r="111" spans="1:96" ht="2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  <c r="AO111" s="260"/>
      <c r="AP111" s="260"/>
      <c r="AQ111" s="260"/>
      <c r="AR111" s="260"/>
      <c r="AS111" s="260"/>
      <c r="AT111" s="260"/>
      <c r="AU111" s="260"/>
      <c r="AV111" s="260"/>
      <c r="AW111" s="260"/>
      <c r="AX111" s="260"/>
      <c r="AY111" s="260"/>
      <c r="AZ111" s="260"/>
      <c r="BA111" s="260"/>
      <c r="BB111" s="260"/>
      <c r="BC111" s="260"/>
      <c r="BD111" s="260"/>
      <c r="BE111" s="260"/>
      <c r="BF111" s="260"/>
      <c r="BG111" s="260"/>
      <c r="BH111" s="260"/>
      <c r="BI111" s="260"/>
      <c r="BJ111" s="260"/>
      <c r="BK111" s="260"/>
      <c r="BL111" s="260"/>
      <c r="BM111" s="260"/>
      <c r="BN111" s="260"/>
      <c r="BO111" s="260"/>
      <c r="BP111" s="260"/>
      <c r="BQ111" s="260"/>
      <c r="BR111" s="260"/>
      <c r="BS111" s="260"/>
      <c r="BT111" s="260"/>
      <c r="BU111" s="260"/>
      <c r="BV111" s="260"/>
      <c r="BW111" s="260"/>
      <c r="BX111" s="260"/>
      <c r="BY111" s="260"/>
      <c r="BZ111" s="260"/>
      <c r="CA111" s="260"/>
      <c r="CB111" s="260"/>
      <c r="CC111" s="260"/>
      <c r="CD111" s="260"/>
      <c r="CE111" s="260"/>
      <c r="CF111" s="260"/>
      <c r="CG111" s="260"/>
      <c r="CH111" s="260"/>
      <c r="CI111" s="260"/>
      <c r="CJ111" s="260"/>
      <c r="CK111" s="260"/>
      <c r="CL111" s="260"/>
      <c r="CM111" s="260"/>
      <c r="CN111" s="260"/>
      <c r="CO111" s="260"/>
      <c r="CP111" s="260"/>
      <c r="CQ111" s="260"/>
      <c r="CR111" s="260"/>
    </row>
    <row r="112" spans="1:96" ht="2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  <c r="AO112" s="260"/>
      <c r="AP112" s="260"/>
      <c r="AQ112" s="260"/>
      <c r="AR112" s="260"/>
      <c r="AS112" s="260"/>
      <c r="AT112" s="260"/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60"/>
      <c r="BQ112" s="260"/>
      <c r="BR112" s="260"/>
      <c r="BS112" s="260"/>
      <c r="BT112" s="260"/>
      <c r="BU112" s="260"/>
      <c r="BV112" s="260"/>
      <c r="BW112" s="260"/>
      <c r="BX112" s="260"/>
      <c r="BY112" s="260"/>
      <c r="BZ112" s="260"/>
      <c r="CA112" s="260"/>
      <c r="CB112" s="260"/>
      <c r="CC112" s="260"/>
      <c r="CD112" s="260"/>
      <c r="CE112" s="260"/>
      <c r="CF112" s="260"/>
      <c r="CG112" s="260"/>
      <c r="CH112" s="260"/>
      <c r="CI112" s="260"/>
      <c r="CJ112" s="260"/>
      <c r="CK112" s="260"/>
      <c r="CL112" s="260"/>
      <c r="CM112" s="260"/>
      <c r="CN112" s="260"/>
      <c r="CO112" s="260"/>
      <c r="CP112" s="260"/>
      <c r="CQ112" s="260"/>
      <c r="CR112" s="260"/>
    </row>
    <row r="113" spans="1:96" ht="2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260"/>
      <c r="O113" s="260"/>
      <c r="P113" s="260"/>
      <c r="Q113" s="260"/>
      <c r="R113" s="260"/>
      <c r="S113" s="260"/>
      <c r="T113" s="260"/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  <c r="AO113" s="260"/>
      <c r="AP113" s="260"/>
      <c r="AQ113" s="260"/>
      <c r="AR113" s="260"/>
      <c r="AS113" s="260"/>
      <c r="AT113" s="260"/>
      <c r="AU113" s="260"/>
      <c r="AV113" s="260"/>
      <c r="AW113" s="260"/>
      <c r="AX113" s="260"/>
      <c r="AY113" s="260"/>
      <c r="AZ113" s="260"/>
      <c r="BA113" s="260"/>
      <c r="BB113" s="260"/>
      <c r="BC113" s="260"/>
      <c r="BD113" s="260"/>
      <c r="BE113" s="260"/>
      <c r="BF113" s="260"/>
      <c r="BG113" s="260"/>
      <c r="BH113" s="260"/>
      <c r="BI113" s="260"/>
      <c r="BJ113" s="260"/>
      <c r="BK113" s="260"/>
      <c r="BL113" s="260"/>
      <c r="BM113" s="260"/>
      <c r="BN113" s="260"/>
      <c r="BO113" s="260"/>
      <c r="BP113" s="260"/>
      <c r="BQ113" s="260"/>
      <c r="BR113" s="260"/>
      <c r="BS113" s="260"/>
      <c r="BT113" s="260"/>
      <c r="BU113" s="260"/>
      <c r="BV113" s="260"/>
      <c r="BW113" s="260"/>
      <c r="BX113" s="260"/>
      <c r="BY113" s="260"/>
      <c r="BZ113" s="260"/>
      <c r="CA113" s="260"/>
      <c r="CB113" s="260"/>
      <c r="CC113" s="260"/>
      <c r="CD113" s="260"/>
      <c r="CE113" s="260"/>
      <c r="CF113" s="260"/>
      <c r="CG113" s="260"/>
      <c r="CH113" s="260"/>
      <c r="CI113" s="260"/>
      <c r="CJ113" s="260"/>
      <c r="CK113" s="260"/>
      <c r="CL113" s="260"/>
      <c r="CM113" s="260"/>
      <c r="CN113" s="260"/>
      <c r="CO113" s="260"/>
      <c r="CP113" s="260"/>
      <c r="CQ113" s="260"/>
      <c r="CR113" s="260"/>
    </row>
    <row r="114" spans="1:96" ht="2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  <c r="AO114" s="260"/>
      <c r="AP114" s="260"/>
      <c r="AQ114" s="260"/>
      <c r="AR114" s="260"/>
      <c r="AS114" s="260"/>
      <c r="AT114" s="260"/>
      <c r="AU114" s="260"/>
      <c r="AV114" s="260"/>
      <c r="AW114" s="260"/>
      <c r="AX114" s="260"/>
      <c r="AY114" s="260"/>
      <c r="AZ114" s="260"/>
      <c r="BA114" s="260"/>
      <c r="BB114" s="260"/>
      <c r="BC114" s="260"/>
      <c r="BD114" s="260"/>
      <c r="BE114" s="260"/>
      <c r="BF114" s="260"/>
      <c r="BG114" s="260"/>
      <c r="BH114" s="260"/>
      <c r="BI114" s="260"/>
      <c r="BJ114" s="260"/>
      <c r="BK114" s="260"/>
      <c r="BL114" s="260"/>
      <c r="BM114" s="260"/>
      <c r="BN114" s="260"/>
      <c r="BO114" s="260"/>
      <c r="BP114" s="260"/>
      <c r="BQ114" s="260"/>
      <c r="BR114" s="260"/>
      <c r="BS114" s="260"/>
      <c r="BT114" s="260"/>
      <c r="BU114" s="260"/>
      <c r="BV114" s="260"/>
      <c r="BW114" s="260"/>
      <c r="BX114" s="260"/>
      <c r="BY114" s="260"/>
      <c r="BZ114" s="260"/>
      <c r="CA114" s="260"/>
      <c r="CB114" s="260"/>
      <c r="CC114" s="260"/>
      <c r="CD114" s="260"/>
      <c r="CE114" s="260"/>
      <c r="CF114" s="260"/>
      <c r="CG114" s="260"/>
      <c r="CH114" s="260"/>
      <c r="CI114" s="260"/>
      <c r="CJ114" s="260"/>
      <c r="CK114" s="260"/>
      <c r="CL114" s="260"/>
      <c r="CM114" s="260"/>
      <c r="CN114" s="260"/>
      <c r="CO114" s="260"/>
      <c r="CP114" s="260"/>
      <c r="CQ114" s="260"/>
      <c r="CR114" s="260"/>
    </row>
    <row r="115" spans="1:96" ht="2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260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  <c r="AO115" s="260"/>
      <c r="AP115" s="260"/>
      <c r="AQ115" s="260"/>
      <c r="AR115" s="260"/>
      <c r="AS115" s="260"/>
      <c r="AT115" s="260"/>
      <c r="AU115" s="260"/>
      <c r="AV115" s="260"/>
      <c r="AW115" s="260"/>
      <c r="AX115" s="260"/>
      <c r="AY115" s="260"/>
      <c r="AZ115" s="260"/>
      <c r="BA115" s="260"/>
      <c r="BB115" s="260"/>
      <c r="BC115" s="260"/>
      <c r="BD115" s="260"/>
      <c r="BE115" s="260"/>
      <c r="BF115" s="260"/>
      <c r="BG115" s="260"/>
      <c r="BH115" s="260"/>
      <c r="BI115" s="260"/>
      <c r="BJ115" s="260"/>
      <c r="BK115" s="260"/>
      <c r="BL115" s="260"/>
      <c r="BM115" s="260"/>
      <c r="BN115" s="260"/>
      <c r="BO115" s="260"/>
      <c r="BP115" s="260"/>
      <c r="BQ115" s="260"/>
      <c r="BR115" s="260"/>
      <c r="BS115" s="260"/>
      <c r="BT115" s="260"/>
      <c r="BU115" s="260"/>
      <c r="BV115" s="260"/>
      <c r="BW115" s="260"/>
      <c r="BX115" s="260"/>
      <c r="BY115" s="260"/>
      <c r="BZ115" s="260"/>
      <c r="CA115" s="260"/>
      <c r="CB115" s="260"/>
      <c r="CC115" s="260"/>
      <c r="CD115" s="260"/>
      <c r="CE115" s="260"/>
      <c r="CF115" s="260"/>
      <c r="CG115" s="260"/>
      <c r="CH115" s="260"/>
      <c r="CI115" s="260"/>
      <c r="CJ115" s="260"/>
      <c r="CK115" s="260"/>
      <c r="CL115" s="260"/>
      <c r="CM115" s="260"/>
      <c r="CN115" s="260"/>
      <c r="CO115" s="260"/>
      <c r="CP115" s="260"/>
      <c r="CQ115" s="260"/>
      <c r="CR115" s="260"/>
    </row>
    <row r="116" spans="1:67" ht="2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  <c r="AO116" s="260"/>
      <c r="AP116" s="260"/>
      <c r="AQ116" s="260"/>
      <c r="AR116" s="260"/>
      <c r="AS116" s="260"/>
      <c r="AT116" s="260"/>
      <c r="AU116" s="260"/>
      <c r="AV116" s="260"/>
      <c r="AW116" s="260"/>
      <c r="AX116" s="260"/>
      <c r="AY116" s="260"/>
      <c r="AZ116" s="260"/>
      <c r="BA116" s="260"/>
      <c r="BB116" s="260"/>
      <c r="BC116" s="260"/>
      <c r="BD116" s="260"/>
      <c r="BE116" s="260"/>
      <c r="BF116" s="260"/>
      <c r="BG116" s="260"/>
      <c r="BH116" s="260"/>
      <c r="BI116" s="260"/>
      <c r="BJ116" s="260"/>
      <c r="BK116" s="260"/>
      <c r="BL116" s="260"/>
      <c r="BM116" s="260"/>
      <c r="BN116" s="260"/>
      <c r="BO116" s="260"/>
    </row>
    <row r="117" spans="1:67" ht="2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/>
      <c r="X117" s="260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  <c r="AO117" s="260"/>
      <c r="AP117" s="260"/>
      <c r="AQ117" s="260"/>
      <c r="AR117" s="260"/>
      <c r="AS117" s="260"/>
      <c r="AT117" s="260"/>
      <c r="AU117" s="260"/>
      <c r="AV117" s="260"/>
      <c r="AW117" s="260"/>
      <c r="AX117" s="260"/>
      <c r="AY117" s="260"/>
      <c r="AZ117" s="260"/>
      <c r="BA117" s="260"/>
      <c r="BB117" s="260"/>
      <c r="BC117" s="260"/>
      <c r="BD117" s="260"/>
      <c r="BE117" s="260"/>
      <c r="BF117" s="260"/>
      <c r="BG117" s="260"/>
      <c r="BH117" s="260"/>
      <c r="BI117" s="260"/>
      <c r="BJ117" s="260"/>
      <c r="BK117" s="260"/>
      <c r="BL117" s="260"/>
      <c r="BM117" s="260"/>
      <c r="BN117" s="260"/>
      <c r="BO117" s="260"/>
    </row>
    <row r="118" spans="1:67" ht="2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260"/>
      <c r="O118" s="260"/>
      <c r="P118" s="260"/>
      <c r="Q118" s="260"/>
      <c r="R118" s="260"/>
      <c r="S118" s="260"/>
      <c r="T118" s="260"/>
      <c r="U118" s="260"/>
      <c r="V118" s="260"/>
      <c r="W118" s="260"/>
      <c r="X118" s="260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  <c r="AO118" s="260"/>
      <c r="AP118" s="260"/>
      <c r="AQ118" s="260"/>
      <c r="AR118" s="260"/>
      <c r="AS118" s="260"/>
      <c r="AT118" s="260"/>
      <c r="AU118" s="260"/>
      <c r="AV118" s="260"/>
      <c r="AW118" s="260"/>
      <c r="AX118" s="260"/>
      <c r="AY118" s="260"/>
      <c r="AZ118" s="260"/>
      <c r="BA118" s="260"/>
      <c r="BB118" s="260"/>
      <c r="BC118" s="260"/>
      <c r="BD118" s="260"/>
      <c r="BE118" s="260"/>
      <c r="BF118" s="260"/>
      <c r="BG118" s="260"/>
      <c r="BH118" s="260"/>
      <c r="BI118" s="260"/>
      <c r="BJ118" s="260"/>
      <c r="BK118" s="260"/>
      <c r="BL118" s="260"/>
      <c r="BM118" s="260"/>
      <c r="BN118" s="260"/>
      <c r="BO118" s="260"/>
    </row>
    <row r="119" spans="1:67" ht="2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  <c r="AO119" s="260"/>
      <c r="AP119" s="260"/>
      <c r="AQ119" s="260"/>
      <c r="AR119" s="260"/>
      <c r="AS119" s="260"/>
      <c r="AT119" s="260"/>
      <c r="AU119" s="260"/>
      <c r="AV119" s="260"/>
      <c r="AW119" s="260"/>
      <c r="AX119" s="260"/>
      <c r="AY119" s="260"/>
      <c r="AZ119" s="260"/>
      <c r="BA119" s="260"/>
      <c r="BB119" s="260"/>
      <c r="BC119" s="260"/>
      <c r="BD119" s="260"/>
      <c r="BE119" s="260"/>
      <c r="BF119" s="260"/>
      <c r="BG119" s="260"/>
      <c r="BH119" s="260"/>
      <c r="BI119" s="260"/>
      <c r="BJ119" s="260"/>
      <c r="BK119" s="260"/>
      <c r="BL119" s="260"/>
      <c r="BM119" s="260"/>
      <c r="BN119" s="260"/>
      <c r="BO119" s="260"/>
    </row>
    <row r="120" spans="1:67" ht="2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  <c r="AO120" s="260"/>
      <c r="AP120" s="260"/>
      <c r="AQ120" s="260"/>
      <c r="AR120" s="260"/>
      <c r="AS120" s="260"/>
      <c r="AT120" s="260"/>
      <c r="AU120" s="260"/>
      <c r="AV120" s="260"/>
      <c r="AW120" s="260"/>
      <c r="AX120" s="260"/>
      <c r="AY120" s="260"/>
      <c r="AZ120" s="260"/>
      <c r="BA120" s="260"/>
      <c r="BB120" s="260"/>
      <c r="BC120" s="260"/>
      <c r="BD120" s="260"/>
      <c r="BE120" s="260"/>
      <c r="BF120" s="260"/>
      <c r="BG120" s="260"/>
      <c r="BH120" s="260"/>
      <c r="BI120" s="260"/>
      <c r="BJ120" s="260"/>
      <c r="BK120" s="260"/>
      <c r="BL120" s="260"/>
      <c r="BM120" s="260"/>
      <c r="BN120" s="260"/>
      <c r="BO120" s="260"/>
    </row>
    <row r="121" spans="1:67" ht="2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  <c r="AM121" s="260"/>
      <c r="AN121" s="260"/>
      <c r="AO121" s="260"/>
      <c r="AP121" s="260"/>
      <c r="AQ121" s="260"/>
      <c r="AR121" s="260"/>
      <c r="AS121" s="260"/>
      <c r="AT121" s="260"/>
      <c r="AU121" s="260"/>
      <c r="AV121" s="260"/>
      <c r="AW121" s="260"/>
      <c r="AX121" s="260"/>
      <c r="AY121" s="260"/>
      <c r="AZ121" s="260"/>
      <c r="BA121" s="260"/>
      <c r="BB121" s="260"/>
      <c r="BC121" s="260"/>
      <c r="BD121" s="260"/>
      <c r="BE121" s="260"/>
      <c r="BF121" s="260"/>
      <c r="BG121" s="260"/>
      <c r="BH121" s="260"/>
      <c r="BI121" s="260"/>
      <c r="BJ121" s="260"/>
      <c r="BK121" s="260"/>
      <c r="BL121" s="260"/>
      <c r="BM121" s="260"/>
      <c r="BN121" s="260"/>
      <c r="BO121" s="260"/>
    </row>
    <row r="122" spans="1:67" ht="2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  <c r="AJ122" s="260"/>
      <c r="AK122" s="260"/>
      <c r="AL122" s="260"/>
      <c r="AM122" s="260"/>
      <c r="AN122" s="260"/>
      <c r="AO122" s="260"/>
      <c r="AP122" s="260"/>
      <c r="AQ122" s="260"/>
      <c r="AR122" s="260"/>
      <c r="AS122" s="260"/>
      <c r="AT122" s="260"/>
      <c r="AU122" s="260"/>
      <c r="AV122" s="260"/>
      <c r="AW122" s="260"/>
      <c r="AX122" s="260"/>
      <c r="AY122" s="260"/>
      <c r="AZ122" s="260"/>
      <c r="BA122" s="260"/>
      <c r="BB122" s="260"/>
      <c r="BC122" s="260"/>
      <c r="BD122" s="260"/>
      <c r="BE122" s="260"/>
      <c r="BF122" s="260"/>
      <c r="BG122" s="260"/>
      <c r="BH122" s="260"/>
      <c r="BI122" s="260"/>
      <c r="BJ122" s="260"/>
      <c r="BK122" s="260"/>
      <c r="BL122" s="260"/>
      <c r="BM122" s="260"/>
      <c r="BN122" s="260"/>
      <c r="BO122" s="260"/>
    </row>
    <row r="123" spans="1:67" ht="2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0"/>
      <c r="AL123" s="260"/>
      <c r="AM123" s="260"/>
      <c r="AN123" s="260"/>
      <c r="AO123" s="260"/>
      <c r="AP123" s="260"/>
      <c r="AQ123" s="260"/>
      <c r="AR123" s="260"/>
      <c r="AS123" s="260"/>
      <c r="AT123" s="260"/>
      <c r="AU123" s="260"/>
      <c r="AV123" s="260"/>
      <c r="AW123" s="260"/>
      <c r="AX123" s="260"/>
      <c r="AY123" s="260"/>
      <c r="AZ123" s="260"/>
      <c r="BA123" s="260"/>
      <c r="BB123" s="260"/>
      <c r="BC123" s="260"/>
      <c r="BD123" s="260"/>
      <c r="BE123" s="260"/>
      <c r="BF123" s="260"/>
      <c r="BG123" s="260"/>
      <c r="BH123" s="260"/>
      <c r="BI123" s="260"/>
      <c r="BJ123" s="260"/>
      <c r="BK123" s="260"/>
      <c r="BL123" s="260"/>
      <c r="BM123" s="260"/>
      <c r="BN123" s="260"/>
      <c r="BO123" s="260"/>
    </row>
    <row r="124" spans="1:67" ht="2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  <c r="AJ124" s="260"/>
      <c r="AK124" s="260"/>
      <c r="AL124" s="260"/>
      <c r="AM124" s="260"/>
      <c r="AN124" s="260"/>
      <c r="AO124" s="260"/>
      <c r="AP124" s="260"/>
      <c r="AQ124" s="260"/>
      <c r="AR124" s="260"/>
      <c r="AS124" s="260"/>
      <c r="AT124" s="260"/>
      <c r="AU124" s="260"/>
      <c r="AV124" s="260"/>
      <c r="AW124" s="260"/>
      <c r="AX124" s="260"/>
      <c r="AY124" s="260"/>
      <c r="AZ124" s="260"/>
      <c r="BA124" s="260"/>
      <c r="BB124" s="260"/>
      <c r="BC124" s="260"/>
      <c r="BD124" s="260"/>
      <c r="BE124" s="260"/>
      <c r="BF124" s="260"/>
      <c r="BG124" s="260"/>
      <c r="BH124" s="260"/>
      <c r="BI124" s="260"/>
      <c r="BJ124" s="260"/>
      <c r="BK124" s="260"/>
      <c r="BL124" s="260"/>
      <c r="BM124" s="260"/>
      <c r="BN124" s="260"/>
      <c r="BO124" s="260"/>
    </row>
    <row r="125" spans="1:67" ht="2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260"/>
      <c r="Y125" s="260"/>
      <c r="Z125" s="260"/>
      <c r="AA125" s="260"/>
      <c r="AB125" s="260"/>
      <c r="AC125" s="260"/>
      <c r="AD125" s="260"/>
      <c r="AE125" s="260"/>
      <c r="AF125" s="260"/>
      <c r="AG125" s="260"/>
      <c r="AH125" s="260"/>
      <c r="AI125" s="260"/>
      <c r="AJ125" s="260"/>
      <c r="AK125" s="260"/>
      <c r="AL125" s="260"/>
      <c r="AM125" s="260"/>
      <c r="AN125" s="260"/>
      <c r="AO125" s="260"/>
      <c r="AP125" s="260"/>
      <c r="AQ125" s="260"/>
      <c r="AR125" s="260"/>
      <c r="AS125" s="260"/>
      <c r="AT125" s="260"/>
      <c r="AU125" s="260"/>
      <c r="AV125" s="260"/>
      <c r="AW125" s="260"/>
      <c r="AX125" s="260"/>
      <c r="AY125" s="260"/>
      <c r="AZ125" s="260"/>
      <c r="BA125" s="260"/>
      <c r="BB125" s="260"/>
      <c r="BC125" s="260"/>
      <c r="BD125" s="260"/>
      <c r="BE125" s="260"/>
      <c r="BF125" s="260"/>
      <c r="BG125" s="260"/>
      <c r="BH125" s="260"/>
      <c r="BI125" s="260"/>
      <c r="BJ125" s="260"/>
      <c r="BK125" s="260"/>
      <c r="BL125" s="260"/>
      <c r="BM125" s="260"/>
      <c r="BN125" s="260"/>
      <c r="BO125" s="260"/>
    </row>
    <row r="126" spans="1:67" ht="2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260"/>
      <c r="O126" s="260"/>
      <c r="P126" s="260"/>
      <c r="Q126" s="260"/>
      <c r="R126" s="260"/>
      <c r="S126" s="260"/>
      <c r="T126" s="260"/>
      <c r="U126" s="260"/>
      <c r="V126" s="260"/>
      <c r="W126" s="260"/>
      <c r="X126" s="260"/>
      <c r="Y126" s="260"/>
      <c r="Z126" s="260"/>
      <c r="AA126" s="260"/>
      <c r="AB126" s="260"/>
      <c r="AC126" s="260"/>
      <c r="AD126" s="260"/>
      <c r="AE126" s="260"/>
      <c r="AF126" s="260"/>
      <c r="AG126" s="260"/>
      <c r="AH126" s="260"/>
      <c r="AI126" s="260"/>
      <c r="AJ126" s="260"/>
      <c r="AK126" s="260"/>
      <c r="AL126" s="260"/>
      <c r="AM126" s="260"/>
      <c r="AN126" s="260"/>
      <c r="AO126" s="260"/>
      <c r="AP126" s="260"/>
      <c r="AQ126" s="260"/>
      <c r="AR126" s="260"/>
      <c r="AS126" s="260"/>
      <c r="AT126" s="260"/>
      <c r="AU126" s="260"/>
      <c r="AV126" s="260"/>
      <c r="AW126" s="260"/>
      <c r="AX126" s="260"/>
      <c r="AY126" s="260"/>
      <c r="AZ126" s="260"/>
      <c r="BA126" s="260"/>
      <c r="BB126" s="260"/>
      <c r="BC126" s="260"/>
      <c r="BD126" s="260"/>
      <c r="BE126" s="260"/>
      <c r="BF126" s="260"/>
      <c r="BG126" s="260"/>
      <c r="BH126" s="260"/>
      <c r="BI126" s="260"/>
      <c r="BJ126" s="260"/>
      <c r="BK126" s="260"/>
      <c r="BL126" s="260"/>
      <c r="BM126" s="260"/>
      <c r="BN126" s="260"/>
      <c r="BO126" s="260"/>
    </row>
    <row r="127" spans="1:67" ht="2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60"/>
      <c r="Y127" s="260"/>
      <c r="Z127" s="260"/>
      <c r="AA127" s="260"/>
      <c r="AB127" s="260"/>
      <c r="AC127" s="260"/>
      <c r="AD127" s="260"/>
      <c r="AE127" s="260"/>
      <c r="AF127" s="260"/>
      <c r="AG127" s="260"/>
      <c r="AH127" s="260"/>
      <c r="AI127" s="260"/>
      <c r="AJ127" s="260"/>
      <c r="AK127" s="260"/>
      <c r="AL127" s="260"/>
      <c r="AM127" s="260"/>
      <c r="AN127" s="260"/>
      <c r="AO127" s="260"/>
      <c r="AP127" s="260"/>
      <c r="AQ127" s="260"/>
      <c r="AR127" s="260"/>
      <c r="AS127" s="260"/>
      <c r="AT127" s="260"/>
      <c r="AU127" s="260"/>
      <c r="AV127" s="260"/>
      <c r="AW127" s="260"/>
      <c r="AX127" s="260"/>
      <c r="AY127" s="260"/>
      <c r="AZ127" s="260"/>
      <c r="BA127" s="260"/>
      <c r="BB127" s="260"/>
      <c r="BC127" s="260"/>
      <c r="BD127" s="260"/>
      <c r="BE127" s="260"/>
      <c r="BF127" s="260"/>
      <c r="BG127" s="260"/>
      <c r="BH127" s="260"/>
      <c r="BI127" s="260"/>
      <c r="BJ127" s="260"/>
      <c r="BK127" s="260"/>
      <c r="BL127" s="260"/>
      <c r="BM127" s="260"/>
      <c r="BN127" s="260"/>
      <c r="BO127" s="260"/>
    </row>
    <row r="128" spans="1:67" ht="2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  <c r="Z128" s="260"/>
      <c r="AA128" s="260"/>
      <c r="AB128" s="260"/>
      <c r="AC128" s="260"/>
      <c r="AD128" s="260"/>
      <c r="AE128" s="260"/>
      <c r="AF128" s="260"/>
      <c r="AG128" s="260"/>
      <c r="AH128" s="260"/>
      <c r="AI128" s="260"/>
      <c r="AJ128" s="260"/>
      <c r="AK128" s="260"/>
      <c r="AL128" s="260"/>
      <c r="AM128" s="260"/>
      <c r="AN128" s="260"/>
      <c r="AO128" s="260"/>
      <c r="AP128" s="260"/>
      <c r="AQ128" s="260"/>
      <c r="AR128" s="260"/>
      <c r="AS128" s="260"/>
      <c r="AT128" s="260"/>
      <c r="AU128" s="260"/>
      <c r="AV128" s="260"/>
      <c r="AW128" s="260"/>
      <c r="AX128" s="260"/>
      <c r="AY128" s="260"/>
      <c r="AZ128" s="260"/>
      <c r="BA128" s="260"/>
      <c r="BB128" s="260"/>
      <c r="BC128" s="260"/>
      <c r="BD128" s="260"/>
      <c r="BE128" s="260"/>
      <c r="BF128" s="260"/>
      <c r="BG128" s="260"/>
      <c r="BH128" s="260"/>
      <c r="BI128" s="260"/>
      <c r="BJ128" s="260"/>
      <c r="BK128" s="260"/>
      <c r="BL128" s="260"/>
      <c r="BM128" s="260"/>
      <c r="BN128" s="260"/>
      <c r="BO128" s="260"/>
    </row>
    <row r="129" spans="1:67" ht="2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260"/>
      <c r="O129" s="260"/>
      <c r="P129" s="260"/>
      <c r="Q129" s="260"/>
      <c r="R129" s="260"/>
      <c r="S129" s="260"/>
      <c r="T129" s="260"/>
      <c r="U129" s="260"/>
      <c r="V129" s="260"/>
      <c r="W129" s="260"/>
      <c r="X129" s="260"/>
      <c r="Y129" s="260"/>
      <c r="Z129" s="260"/>
      <c r="AA129" s="260"/>
      <c r="AB129" s="260"/>
      <c r="AC129" s="260"/>
      <c r="AD129" s="260"/>
      <c r="AE129" s="260"/>
      <c r="AF129" s="260"/>
      <c r="AG129" s="260"/>
      <c r="AH129" s="260"/>
      <c r="AI129" s="260"/>
      <c r="AJ129" s="260"/>
      <c r="AK129" s="260"/>
      <c r="AL129" s="260"/>
      <c r="AM129" s="260"/>
      <c r="AN129" s="260"/>
      <c r="AO129" s="260"/>
      <c r="AP129" s="260"/>
      <c r="AQ129" s="260"/>
      <c r="AR129" s="260"/>
      <c r="AS129" s="260"/>
      <c r="AT129" s="260"/>
      <c r="AU129" s="260"/>
      <c r="AV129" s="260"/>
      <c r="AW129" s="260"/>
      <c r="AX129" s="260"/>
      <c r="AY129" s="260"/>
      <c r="AZ129" s="260"/>
      <c r="BA129" s="260"/>
      <c r="BB129" s="260"/>
      <c r="BC129" s="260"/>
      <c r="BD129" s="260"/>
      <c r="BE129" s="260"/>
      <c r="BF129" s="260"/>
      <c r="BG129" s="260"/>
      <c r="BH129" s="260"/>
      <c r="BI129" s="260"/>
      <c r="BJ129" s="260"/>
      <c r="BK129" s="260"/>
      <c r="BL129" s="260"/>
      <c r="BM129" s="260"/>
      <c r="BN129" s="260"/>
      <c r="BO129" s="260"/>
    </row>
    <row r="130" spans="1:67" ht="2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60"/>
      <c r="Y130" s="260"/>
      <c r="Z130" s="260"/>
      <c r="AA130" s="260"/>
      <c r="AB130" s="260"/>
      <c r="AC130" s="260"/>
      <c r="AD130" s="260"/>
      <c r="AE130" s="260"/>
      <c r="AF130" s="260"/>
      <c r="AG130" s="260"/>
      <c r="AH130" s="260"/>
      <c r="AI130" s="260"/>
      <c r="AJ130" s="260"/>
      <c r="AK130" s="260"/>
      <c r="AL130" s="260"/>
      <c r="AM130" s="260"/>
      <c r="AN130" s="260"/>
      <c r="AO130" s="260"/>
      <c r="AP130" s="260"/>
      <c r="AQ130" s="260"/>
      <c r="AR130" s="260"/>
      <c r="AS130" s="260"/>
      <c r="AT130" s="260"/>
      <c r="AU130" s="260"/>
      <c r="AV130" s="260"/>
      <c r="AW130" s="260"/>
      <c r="AX130" s="260"/>
      <c r="AY130" s="260"/>
      <c r="AZ130" s="260"/>
      <c r="BA130" s="260"/>
      <c r="BB130" s="260"/>
      <c r="BC130" s="260"/>
      <c r="BD130" s="260"/>
      <c r="BE130" s="260"/>
      <c r="BF130" s="260"/>
      <c r="BG130" s="260"/>
      <c r="BH130" s="260"/>
      <c r="BI130" s="260"/>
      <c r="BJ130" s="260"/>
      <c r="BK130" s="260"/>
      <c r="BL130" s="260"/>
      <c r="BM130" s="260"/>
      <c r="BN130" s="260"/>
      <c r="BO130" s="260"/>
    </row>
    <row r="131" spans="1:67" ht="2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260"/>
      <c r="O131" s="260"/>
      <c r="P131" s="260"/>
      <c r="Q131" s="260"/>
      <c r="R131" s="260"/>
      <c r="S131" s="260"/>
      <c r="T131" s="260"/>
      <c r="U131" s="260"/>
      <c r="V131" s="260"/>
      <c r="W131" s="260"/>
      <c r="X131" s="260"/>
      <c r="Y131" s="260"/>
      <c r="Z131" s="260"/>
      <c r="AA131" s="260"/>
      <c r="AB131" s="260"/>
      <c r="AC131" s="260"/>
      <c r="AD131" s="260"/>
      <c r="AE131" s="260"/>
      <c r="AF131" s="260"/>
      <c r="AG131" s="260"/>
      <c r="AH131" s="260"/>
      <c r="AI131" s="260"/>
      <c r="AJ131" s="260"/>
      <c r="AK131" s="260"/>
      <c r="AL131" s="260"/>
      <c r="AM131" s="260"/>
      <c r="AN131" s="260"/>
      <c r="AO131" s="260"/>
      <c r="AP131" s="260"/>
      <c r="AQ131" s="260"/>
      <c r="AR131" s="260"/>
      <c r="AS131" s="260"/>
      <c r="AT131" s="260"/>
      <c r="AU131" s="260"/>
      <c r="AV131" s="260"/>
      <c r="AW131" s="260"/>
      <c r="AX131" s="260"/>
      <c r="AY131" s="260"/>
      <c r="AZ131" s="260"/>
      <c r="BA131" s="260"/>
      <c r="BB131" s="260"/>
      <c r="BC131" s="260"/>
      <c r="BD131" s="260"/>
      <c r="BE131" s="260"/>
      <c r="BF131" s="260"/>
      <c r="BG131" s="260"/>
      <c r="BH131" s="260"/>
      <c r="BI131" s="260"/>
      <c r="BJ131" s="260"/>
      <c r="BK131" s="260"/>
      <c r="BL131" s="260"/>
      <c r="BM131" s="260"/>
      <c r="BN131" s="260"/>
      <c r="BO131" s="260"/>
    </row>
    <row r="132" spans="1:67" ht="2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260"/>
      <c r="Z132" s="260"/>
      <c r="AA132" s="260"/>
      <c r="AB132" s="260"/>
      <c r="AC132" s="260"/>
      <c r="AD132" s="260"/>
      <c r="AE132" s="260"/>
      <c r="AF132" s="260"/>
      <c r="AG132" s="260"/>
      <c r="AH132" s="260"/>
      <c r="AI132" s="260"/>
      <c r="AJ132" s="260"/>
      <c r="AK132" s="260"/>
      <c r="AL132" s="260"/>
      <c r="AM132" s="260"/>
      <c r="AN132" s="260"/>
      <c r="AO132" s="260"/>
      <c r="AP132" s="260"/>
      <c r="AQ132" s="260"/>
      <c r="AR132" s="260"/>
      <c r="AS132" s="260"/>
      <c r="AT132" s="260"/>
      <c r="AU132" s="260"/>
      <c r="AV132" s="260"/>
      <c r="AW132" s="260"/>
      <c r="AX132" s="260"/>
      <c r="AY132" s="260"/>
      <c r="AZ132" s="260"/>
      <c r="BA132" s="260"/>
      <c r="BB132" s="260"/>
      <c r="BC132" s="260"/>
      <c r="BD132" s="260"/>
      <c r="BE132" s="260"/>
      <c r="BF132" s="260"/>
      <c r="BG132" s="260"/>
      <c r="BH132" s="260"/>
      <c r="BI132" s="260"/>
      <c r="BJ132" s="260"/>
      <c r="BK132" s="260"/>
      <c r="BL132" s="260"/>
      <c r="BM132" s="260"/>
      <c r="BN132" s="260"/>
      <c r="BO132" s="260"/>
    </row>
    <row r="133" spans="1:67" ht="2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260"/>
      <c r="O133" s="260"/>
      <c r="P133" s="260"/>
      <c r="Q133" s="260"/>
      <c r="R133" s="260"/>
      <c r="S133" s="260"/>
      <c r="T133" s="260"/>
      <c r="U133" s="260"/>
      <c r="V133" s="260"/>
      <c r="W133" s="260"/>
      <c r="X133" s="260"/>
      <c r="Y133" s="260"/>
      <c r="Z133" s="260"/>
      <c r="AA133" s="260"/>
      <c r="AB133" s="260"/>
      <c r="AC133" s="260"/>
      <c r="AD133" s="260"/>
      <c r="AE133" s="260"/>
      <c r="AF133" s="260"/>
      <c r="AG133" s="260"/>
      <c r="AH133" s="260"/>
      <c r="AI133" s="260"/>
      <c r="AJ133" s="260"/>
      <c r="AK133" s="260"/>
      <c r="AL133" s="260"/>
      <c r="AM133" s="260"/>
      <c r="AN133" s="260"/>
      <c r="AO133" s="260"/>
      <c r="AP133" s="260"/>
      <c r="AQ133" s="260"/>
      <c r="AR133" s="260"/>
      <c r="AS133" s="260"/>
      <c r="AT133" s="260"/>
      <c r="AU133" s="260"/>
      <c r="AV133" s="260"/>
      <c r="AW133" s="260"/>
      <c r="AX133" s="260"/>
      <c r="AY133" s="260"/>
      <c r="AZ133" s="260"/>
      <c r="BA133" s="260"/>
      <c r="BB133" s="260"/>
      <c r="BC133" s="260"/>
      <c r="BD133" s="260"/>
      <c r="BE133" s="260"/>
      <c r="BF133" s="260"/>
      <c r="BG133" s="260"/>
      <c r="BH133" s="260"/>
      <c r="BI133" s="260"/>
      <c r="BJ133" s="260"/>
      <c r="BK133" s="260"/>
      <c r="BL133" s="260"/>
      <c r="BM133" s="260"/>
      <c r="BN133" s="260"/>
      <c r="BO133" s="260"/>
    </row>
    <row r="134" spans="1:67" ht="2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260"/>
      <c r="O134" s="260"/>
      <c r="P134" s="260"/>
      <c r="Q134" s="260"/>
      <c r="R134" s="260"/>
      <c r="S134" s="260"/>
      <c r="T134" s="260"/>
      <c r="U134" s="260"/>
      <c r="V134" s="260"/>
      <c r="W134" s="260"/>
      <c r="X134" s="260"/>
      <c r="Y134" s="260"/>
      <c r="Z134" s="260"/>
      <c r="AA134" s="260"/>
      <c r="AB134" s="260"/>
      <c r="AC134" s="260"/>
      <c r="AD134" s="260"/>
      <c r="AE134" s="260"/>
      <c r="AF134" s="260"/>
      <c r="AG134" s="260"/>
      <c r="AH134" s="260"/>
      <c r="AI134" s="260"/>
      <c r="AJ134" s="260"/>
      <c r="AK134" s="260"/>
      <c r="AL134" s="260"/>
      <c r="AM134" s="260"/>
      <c r="AN134" s="260"/>
      <c r="AO134" s="260"/>
      <c r="AP134" s="260"/>
      <c r="AQ134" s="260"/>
      <c r="AR134" s="260"/>
      <c r="AS134" s="260"/>
      <c r="AT134" s="260"/>
      <c r="AU134" s="260"/>
      <c r="AV134" s="260"/>
      <c r="AW134" s="260"/>
      <c r="AX134" s="260"/>
      <c r="AY134" s="260"/>
      <c r="AZ134" s="260"/>
      <c r="BA134" s="260"/>
      <c r="BB134" s="260"/>
      <c r="BC134" s="260"/>
      <c r="BD134" s="260"/>
      <c r="BE134" s="260"/>
      <c r="BF134" s="260"/>
      <c r="BG134" s="260"/>
      <c r="BH134" s="260"/>
      <c r="BI134" s="260"/>
      <c r="BJ134" s="260"/>
      <c r="BK134" s="260"/>
      <c r="BL134" s="260"/>
      <c r="BM134" s="260"/>
      <c r="BN134" s="260"/>
      <c r="BO134" s="260"/>
    </row>
    <row r="135" spans="1:67" ht="2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260"/>
      <c r="O135" s="260"/>
      <c r="P135" s="260"/>
      <c r="Q135" s="260"/>
      <c r="R135" s="260"/>
      <c r="S135" s="260"/>
      <c r="T135" s="260"/>
      <c r="U135" s="260"/>
      <c r="V135" s="260"/>
      <c r="W135" s="260"/>
      <c r="X135" s="260"/>
      <c r="Y135" s="260"/>
      <c r="Z135" s="260"/>
      <c r="AA135" s="260"/>
      <c r="AB135" s="260"/>
      <c r="AC135" s="260"/>
      <c r="AD135" s="260"/>
      <c r="AE135" s="260"/>
      <c r="AF135" s="260"/>
      <c r="AG135" s="260"/>
      <c r="AH135" s="260"/>
      <c r="AI135" s="260"/>
      <c r="AJ135" s="260"/>
      <c r="AK135" s="260"/>
      <c r="AL135" s="260"/>
      <c r="AM135" s="260"/>
      <c r="AN135" s="260"/>
      <c r="AO135" s="260"/>
      <c r="AP135" s="260"/>
      <c r="AQ135" s="260"/>
      <c r="AR135" s="260"/>
      <c r="AS135" s="260"/>
      <c r="AT135" s="260"/>
      <c r="AU135" s="260"/>
      <c r="AV135" s="260"/>
      <c r="AW135" s="260"/>
      <c r="AX135" s="260"/>
      <c r="AY135" s="260"/>
      <c r="AZ135" s="260"/>
      <c r="BA135" s="260"/>
      <c r="BB135" s="260"/>
      <c r="BC135" s="260"/>
      <c r="BD135" s="260"/>
      <c r="BE135" s="260"/>
      <c r="BF135" s="260"/>
      <c r="BG135" s="260"/>
      <c r="BH135" s="260"/>
      <c r="BI135" s="260"/>
      <c r="BJ135" s="260"/>
      <c r="BK135" s="260"/>
      <c r="BL135" s="260"/>
      <c r="BM135" s="260"/>
      <c r="BN135" s="260"/>
      <c r="BO135" s="260"/>
    </row>
    <row r="136" spans="1:67" ht="2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  <c r="X136" s="260"/>
      <c r="Y136" s="260"/>
      <c r="Z136" s="260"/>
      <c r="AA136" s="260"/>
      <c r="AB136" s="260"/>
      <c r="AC136" s="260"/>
      <c r="AD136" s="260"/>
      <c r="AE136" s="260"/>
      <c r="AF136" s="260"/>
      <c r="AG136" s="260"/>
      <c r="AH136" s="260"/>
      <c r="AI136" s="260"/>
      <c r="AJ136" s="260"/>
      <c r="AK136" s="260"/>
      <c r="AL136" s="260"/>
      <c r="AM136" s="260"/>
      <c r="AN136" s="260"/>
      <c r="AO136" s="260"/>
      <c r="AP136" s="260"/>
      <c r="AQ136" s="260"/>
      <c r="AR136" s="260"/>
      <c r="AS136" s="260"/>
      <c r="AT136" s="260"/>
      <c r="AU136" s="260"/>
      <c r="AV136" s="260"/>
      <c r="AW136" s="260"/>
      <c r="AX136" s="260"/>
      <c r="AY136" s="260"/>
      <c r="AZ136" s="260"/>
      <c r="BA136" s="260"/>
      <c r="BB136" s="260"/>
      <c r="BC136" s="260"/>
      <c r="BD136" s="260"/>
      <c r="BE136" s="260"/>
      <c r="BF136" s="260"/>
      <c r="BG136" s="260"/>
      <c r="BH136" s="260"/>
      <c r="BI136" s="260"/>
      <c r="BJ136" s="260"/>
      <c r="BK136" s="260"/>
      <c r="BL136" s="260"/>
      <c r="BM136" s="260"/>
      <c r="BN136" s="260"/>
      <c r="BO136" s="260"/>
    </row>
    <row r="137" spans="1:67" ht="2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260"/>
      <c r="O137" s="260"/>
      <c r="P137" s="260"/>
      <c r="Q137" s="260"/>
      <c r="R137" s="260"/>
      <c r="S137" s="260"/>
      <c r="T137" s="260"/>
      <c r="U137" s="260"/>
      <c r="V137" s="260"/>
      <c r="W137" s="260"/>
      <c r="X137" s="260"/>
      <c r="Y137" s="260"/>
      <c r="Z137" s="260"/>
      <c r="AA137" s="260"/>
      <c r="AB137" s="260"/>
      <c r="AC137" s="260"/>
      <c r="AD137" s="260"/>
      <c r="AE137" s="260"/>
      <c r="AF137" s="260"/>
      <c r="AG137" s="260"/>
      <c r="AH137" s="260"/>
      <c r="AI137" s="260"/>
      <c r="AJ137" s="260"/>
      <c r="AK137" s="260"/>
      <c r="AL137" s="260"/>
      <c r="AM137" s="260"/>
      <c r="AN137" s="260"/>
      <c r="AO137" s="260"/>
      <c r="AP137" s="260"/>
      <c r="AQ137" s="260"/>
      <c r="AR137" s="260"/>
      <c r="AS137" s="260"/>
      <c r="AT137" s="260"/>
      <c r="AU137" s="260"/>
      <c r="AV137" s="260"/>
      <c r="AW137" s="260"/>
      <c r="AX137" s="260"/>
      <c r="AY137" s="260"/>
      <c r="AZ137" s="260"/>
      <c r="BA137" s="260"/>
      <c r="BB137" s="260"/>
      <c r="BC137" s="260"/>
      <c r="BD137" s="260"/>
      <c r="BE137" s="260"/>
      <c r="BF137" s="260"/>
      <c r="BG137" s="260"/>
      <c r="BH137" s="260"/>
      <c r="BI137" s="260"/>
      <c r="BJ137" s="260"/>
      <c r="BK137" s="260"/>
      <c r="BL137" s="260"/>
      <c r="BM137" s="260"/>
      <c r="BN137" s="260"/>
      <c r="BO137" s="260"/>
    </row>
    <row r="138" spans="1:67" ht="2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60"/>
      <c r="Y138" s="260"/>
      <c r="Z138" s="260"/>
      <c r="AA138" s="260"/>
      <c r="AB138" s="260"/>
      <c r="AC138" s="260"/>
      <c r="AD138" s="260"/>
      <c r="AE138" s="260"/>
      <c r="AF138" s="260"/>
      <c r="AG138" s="260"/>
      <c r="AH138" s="260"/>
      <c r="AI138" s="260"/>
      <c r="AJ138" s="260"/>
      <c r="AK138" s="260"/>
      <c r="AL138" s="260"/>
      <c r="AM138" s="260"/>
      <c r="AN138" s="260"/>
      <c r="AO138" s="260"/>
      <c r="AP138" s="260"/>
      <c r="AQ138" s="260"/>
      <c r="AR138" s="260"/>
      <c r="AS138" s="260"/>
      <c r="AT138" s="260"/>
      <c r="AU138" s="260"/>
      <c r="AV138" s="260"/>
      <c r="AW138" s="260"/>
      <c r="AX138" s="260"/>
      <c r="AY138" s="260"/>
      <c r="AZ138" s="260"/>
      <c r="BA138" s="260"/>
      <c r="BB138" s="260"/>
      <c r="BC138" s="260"/>
      <c r="BD138" s="260"/>
      <c r="BE138" s="260"/>
      <c r="BF138" s="260"/>
      <c r="BG138" s="260"/>
      <c r="BH138" s="260"/>
      <c r="BI138" s="260"/>
      <c r="BJ138" s="260"/>
      <c r="BK138" s="260"/>
      <c r="BL138" s="260"/>
      <c r="BM138" s="260"/>
      <c r="BN138" s="260"/>
      <c r="BO138" s="260"/>
    </row>
    <row r="139" spans="1:67" ht="2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260"/>
      <c r="O139" s="260"/>
      <c r="P139" s="260"/>
      <c r="Q139" s="260"/>
      <c r="R139" s="260"/>
      <c r="S139" s="260"/>
      <c r="T139" s="260"/>
      <c r="U139" s="260"/>
      <c r="V139" s="260"/>
      <c r="W139" s="260"/>
      <c r="X139" s="260"/>
      <c r="Y139" s="260"/>
      <c r="Z139" s="260"/>
      <c r="AA139" s="260"/>
      <c r="AB139" s="260"/>
      <c r="AC139" s="260"/>
      <c r="AD139" s="260"/>
      <c r="AE139" s="260"/>
      <c r="AF139" s="260"/>
      <c r="AG139" s="260"/>
      <c r="AH139" s="260"/>
      <c r="AI139" s="260"/>
      <c r="AJ139" s="260"/>
      <c r="AK139" s="260"/>
      <c r="AL139" s="260"/>
      <c r="AM139" s="260"/>
      <c r="AN139" s="260"/>
      <c r="AO139" s="260"/>
      <c r="AP139" s="260"/>
      <c r="AQ139" s="260"/>
      <c r="AR139" s="260"/>
      <c r="AS139" s="260"/>
      <c r="AT139" s="260"/>
      <c r="AU139" s="260"/>
      <c r="AV139" s="260"/>
      <c r="AW139" s="260"/>
      <c r="AX139" s="260"/>
      <c r="AY139" s="260"/>
      <c r="AZ139" s="260"/>
      <c r="BA139" s="260"/>
      <c r="BB139" s="260"/>
      <c r="BC139" s="260"/>
      <c r="BD139" s="260"/>
      <c r="BE139" s="260"/>
      <c r="BF139" s="260"/>
      <c r="BG139" s="260"/>
      <c r="BH139" s="260"/>
      <c r="BI139" s="260"/>
      <c r="BJ139" s="260"/>
      <c r="BK139" s="260"/>
      <c r="BL139" s="260"/>
      <c r="BM139" s="260"/>
      <c r="BN139" s="260"/>
      <c r="BO139" s="260"/>
    </row>
    <row r="140" spans="1:67" ht="2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260"/>
      <c r="O140" s="260"/>
      <c r="P140" s="260"/>
      <c r="Q140" s="260"/>
      <c r="R140" s="260"/>
      <c r="S140" s="260"/>
      <c r="T140" s="260"/>
      <c r="U140" s="260"/>
      <c r="V140" s="260"/>
      <c r="W140" s="260"/>
      <c r="X140" s="260"/>
      <c r="Y140" s="260"/>
      <c r="Z140" s="260"/>
      <c r="AA140" s="260"/>
      <c r="AB140" s="260"/>
      <c r="AC140" s="260"/>
      <c r="AD140" s="260"/>
      <c r="AE140" s="260"/>
      <c r="AF140" s="260"/>
      <c r="AG140" s="260"/>
      <c r="AH140" s="260"/>
      <c r="AI140" s="260"/>
      <c r="AJ140" s="260"/>
      <c r="AK140" s="260"/>
      <c r="AL140" s="260"/>
      <c r="AM140" s="260"/>
      <c r="AN140" s="260"/>
      <c r="AO140" s="260"/>
      <c r="AP140" s="260"/>
      <c r="AQ140" s="260"/>
      <c r="AR140" s="260"/>
      <c r="AS140" s="260"/>
      <c r="AT140" s="260"/>
      <c r="AU140" s="260"/>
      <c r="AV140" s="260"/>
      <c r="AW140" s="260"/>
      <c r="AX140" s="260"/>
      <c r="AY140" s="260"/>
      <c r="AZ140" s="260"/>
      <c r="BA140" s="260"/>
      <c r="BB140" s="260"/>
      <c r="BC140" s="260"/>
      <c r="BD140" s="260"/>
      <c r="BE140" s="260"/>
      <c r="BF140" s="260"/>
      <c r="BG140" s="260"/>
      <c r="BH140" s="260"/>
      <c r="BI140" s="260"/>
      <c r="BJ140" s="260"/>
      <c r="BK140" s="260"/>
      <c r="BL140" s="260"/>
      <c r="BM140" s="260"/>
      <c r="BN140" s="260"/>
      <c r="BO140" s="260"/>
    </row>
    <row r="141" spans="1:67" ht="2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260"/>
      <c r="O141" s="260"/>
      <c r="P141" s="260"/>
      <c r="Q141" s="260"/>
      <c r="R141" s="260"/>
      <c r="S141" s="260"/>
      <c r="T141" s="260"/>
      <c r="U141" s="260"/>
      <c r="V141" s="260"/>
      <c r="W141" s="260"/>
      <c r="X141" s="260"/>
      <c r="Y141" s="260"/>
      <c r="Z141" s="260"/>
      <c r="AA141" s="260"/>
      <c r="AB141" s="260"/>
      <c r="AC141" s="260"/>
      <c r="AD141" s="260"/>
      <c r="AE141" s="260"/>
      <c r="AF141" s="260"/>
      <c r="AG141" s="260"/>
      <c r="AH141" s="260"/>
      <c r="AI141" s="260"/>
      <c r="AJ141" s="260"/>
      <c r="AK141" s="260"/>
      <c r="AL141" s="260"/>
      <c r="AM141" s="260"/>
      <c r="AN141" s="260"/>
      <c r="AO141" s="260"/>
      <c r="AP141" s="260"/>
      <c r="AQ141" s="260"/>
      <c r="AR141" s="260"/>
      <c r="AS141" s="260"/>
      <c r="AT141" s="260"/>
      <c r="AU141" s="260"/>
      <c r="AV141" s="260"/>
      <c r="AW141" s="260"/>
      <c r="AX141" s="260"/>
      <c r="AY141" s="260"/>
      <c r="AZ141" s="260"/>
      <c r="BA141" s="260"/>
      <c r="BB141" s="260"/>
      <c r="BC141" s="260"/>
      <c r="BD141" s="260"/>
      <c r="BE141" s="260"/>
      <c r="BF141" s="260"/>
      <c r="BG141" s="260"/>
      <c r="BH141" s="260"/>
      <c r="BI141" s="260"/>
      <c r="BJ141" s="260"/>
      <c r="BK141" s="260"/>
      <c r="BL141" s="260"/>
      <c r="BM141" s="260"/>
      <c r="BN141" s="260"/>
      <c r="BO141" s="260"/>
    </row>
    <row r="142" spans="1:67" ht="2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260"/>
      <c r="O142" s="260"/>
      <c r="P142" s="260"/>
      <c r="Q142" s="260"/>
      <c r="R142" s="260"/>
      <c r="S142" s="260"/>
      <c r="T142" s="260"/>
      <c r="U142" s="260"/>
      <c r="V142" s="260"/>
      <c r="W142" s="260"/>
      <c r="X142" s="260"/>
      <c r="Y142" s="260"/>
      <c r="Z142" s="260"/>
      <c r="AA142" s="260"/>
      <c r="AB142" s="260"/>
      <c r="AC142" s="260"/>
      <c r="AD142" s="260"/>
      <c r="AE142" s="260"/>
      <c r="AF142" s="260"/>
      <c r="AG142" s="260"/>
      <c r="AH142" s="260"/>
      <c r="AI142" s="260"/>
      <c r="AJ142" s="260"/>
      <c r="AK142" s="260"/>
      <c r="AL142" s="260"/>
      <c r="AM142" s="260"/>
      <c r="AN142" s="260"/>
      <c r="AO142" s="260"/>
      <c r="AP142" s="260"/>
      <c r="AQ142" s="260"/>
      <c r="AR142" s="260"/>
      <c r="AS142" s="260"/>
      <c r="AT142" s="260"/>
      <c r="AU142" s="260"/>
      <c r="AV142" s="260"/>
      <c r="AW142" s="260"/>
      <c r="AX142" s="260"/>
      <c r="AY142" s="260"/>
      <c r="AZ142" s="260"/>
      <c r="BA142" s="260"/>
      <c r="BB142" s="260"/>
      <c r="BC142" s="260"/>
      <c r="BD142" s="260"/>
      <c r="BE142" s="260"/>
      <c r="BF142" s="260"/>
      <c r="BG142" s="260"/>
      <c r="BH142" s="260"/>
      <c r="BI142" s="260"/>
      <c r="BJ142" s="260"/>
      <c r="BK142" s="260"/>
      <c r="BL142" s="260"/>
      <c r="BM142" s="260"/>
      <c r="BN142" s="260"/>
      <c r="BO142" s="260"/>
    </row>
    <row r="143" spans="1:67" ht="2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260"/>
      <c r="O143" s="260"/>
      <c r="P143" s="260"/>
      <c r="Q143" s="260"/>
      <c r="R143" s="260"/>
      <c r="S143" s="260"/>
      <c r="T143" s="260"/>
      <c r="U143" s="260"/>
      <c r="V143" s="260"/>
      <c r="W143" s="260"/>
      <c r="X143" s="260"/>
      <c r="Y143" s="260"/>
      <c r="Z143" s="260"/>
      <c r="AA143" s="260"/>
      <c r="AB143" s="260"/>
      <c r="AC143" s="260"/>
      <c r="AD143" s="260"/>
      <c r="AE143" s="260"/>
      <c r="AF143" s="260"/>
      <c r="AG143" s="260"/>
      <c r="AH143" s="260"/>
      <c r="AI143" s="260"/>
      <c r="AJ143" s="260"/>
      <c r="AK143" s="260"/>
      <c r="AL143" s="260"/>
      <c r="AM143" s="260"/>
      <c r="AN143" s="260"/>
      <c r="AO143" s="260"/>
      <c r="AP143" s="260"/>
      <c r="AQ143" s="260"/>
      <c r="AR143" s="260"/>
      <c r="AS143" s="260"/>
      <c r="AT143" s="260"/>
      <c r="AU143" s="260"/>
      <c r="AV143" s="260"/>
      <c r="AW143" s="260"/>
      <c r="AX143" s="260"/>
      <c r="AY143" s="260"/>
      <c r="AZ143" s="260"/>
      <c r="BA143" s="260"/>
      <c r="BB143" s="260"/>
      <c r="BC143" s="260"/>
      <c r="BD143" s="260"/>
      <c r="BE143" s="260"/>
      <c r="BF143" s="260"/>
      <c r="BG143" s="260"/>
      <c r="BH143" s="260"/>
      <c r="BI143" s="260"/>
      <c r="BJ143" s="260"/>
      <c r="BK143" s="260"/>
      <c r="BL143" s="260"/>
      <c r="BM143" s="260"/>
      <c r="BN143" s="260"/>
      <c r="BO143" s="260"/>
    </row>
    <row r="144" spans="1:67" ht="2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260"/>
      <c r="O144" s="260"/>
      <c r="P144" s="260"/>
      <c r="Q144" s="260"/>
      <c r="R144" s="260"/>
      <c r="S144" s="260"/>
      <c r="T144" s="260"/>
      <c r="U144" s="260"/>
      <c r="V144" s="260"/>
      <c r="W144" s="260"/>
      <c r="X144" s="260"/>
      <c r="Y144" s="260"/>
      <c r="Z144" s="260"/>
      <c r="AA144" s="260"/>
      <c r="AB144" s="260"/>
      <c r="AC144" s="260"/>
      <c r="AD144" s="260"/>
      <c r="AE144" s="260"/>
      <c r="AF144" s="260"/>
      <c r="AG144" s="260"/>
      <c r="AH144" s="260"/>
      <c r="AI144" s="260"/>
      <c r="AJ144" s="260"/>
      <c r="AK144" s="260"/>
      <c r="AL144" s="260"/>
      <c r="AM144" s="260"/>
      <c r="AN144" s="260"/>
      <c r="AO144" s="260"/>
      <c r="AP144" s="260"/>
      <c r="AQ144" s="260"/>
      <c r="AR144" s="260"/>
      <c r="AS144" s="260"/>
      <c r="AT144" s="260"/>
      <c r="AU144" s="260"/>
      <c r="AV144" s="260"/>
      <c r="AW144" s="260"/>
      <c r="AX144" s="260"/>
      <c r="AY144" s="260"/>
      <c r="AZ144" s="260"/>
      <c r="BA144" s="260"/>
      <c r="BB144" s="260"/>
      <c r="BC144" s="260"/>
      <c r="BD144" s="260"/>
      <c r="BE144" s="260"/>
      <c r="BF144" s="260"/>
      <c r="BG144" s="260"/>
      <c r="BH144" s="260"/>
      <c r="BI144" s="260"/>
      <c r="BJ144" s="260"/>
      <c r="BK144" s="260"/>
      <c r="BL144" s="260"/>
      <c r="BM144" s="260"/>
      <c r="BN144" s="260"/>
      <c r="BO144" s="260"/>
    </row>
    <row r="145" spans="1:67" ht="2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260"/>
      <c r="O145" s="260"/>
      <c r="P145" s="260"/>
      <c r="Q145" s="260"/>
      <c r="R145" s="260"/>
      <c r="S145" s="260"/>
      <c r="T145" s="260"/>
      <c r="U145" s="260"/>
      <c r="V145" s="260"/>
      <c r="W145" s="260"/>
      <c r="X145" s="260"/>
      <c r="Y145" s="260"/>
      <c r="Z145" s="260"/>
      <c r="AA145" s="260"/>
      <c r="AB145" s="260"/>
      <c r="AC145" s="260"/>
      <c r="AD145" s="260"/>
      <c r="AE145" s="260"/>
      <c r="AF145" s="260"/>
      <c r="AG145" s="260"/>
      <c r="AH145" s="260"/>
      <c r="AI145" s="260"/>
      <c r="AJ145" s="260"/>
      <c r="AK145" s="260"/>
      <c r="AL145" s="260"/>
      <c r="AM145" s="260"/>
      <c r="AN145" s="260"/>
      <c r="AO145" s="260"/>
      <c r="AP145" s="260"/>
      <c r="AQ145" s="260"/>
      <c r="AR145" s="260"/>
      <c r="AS145" s="260"/>
      <c r="AT145" s="260"/>
      <c r="AU145" s="260"/>
      <c r="AV145" s="260"/>
      <c r="AW145" s="260"/>
      <c r="AX145" s="260"/>
      <c r="AY145" s="260"/>
      <c r="AZ145" s="260"/>
      <c r="BA145" s="260"/>
      <c r="BB145" s="260"/>
      <c r="BC145" s="260"/>
      <c r="BD145" s="260"/>
      <c r="BE145" s="260"/>
      <c r="BF145" s="260"/>
      <c r="BG145" s="260"/>
      <c r="BH145" s="260"/>
      <c r="BI145" s="260"/>
      <c r="BJ145" s="260"/>
      <c r="BK145" s="260"/>
      <c r="BL145" s="260"/>
      <c r="BM145" s="260"/>
      <c r="BN145" s="260"/>
      <c r="BO145" s="260"/>
    </row>
    <row r="146" spans="1:67" ht="2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260"/>
      <c r="AA146" s="260"/>
      <c r="AB146" s="260"/>
      <c r="AC146" s="260"/>
      <c r="AD146" s="260"/>
      <c r="AE146" s="260"/>
      <c r="AF146" s="260"/>
      <c r="AG146" s="260"/>
      <c r="AH146" s="260"/>
      <c r="AI146" s="260"/>
      <c r="AJ146" s="260"/>
      <c r="AK146" s="260"/>
      <c r="AL146" s="260"/>
      <c r="AM146" s="260"/>
      <c r="AN146" s="260"/>
      <c r="AO146" s="260"/>
      <c r="AP146" s="260"/>
      <c r="AQ146" s="260"/>
      <c r="AR146" s="260"/>
      <c r="AS146" s="260"/>
      <c r="AT146" s="260"/>
      <c r="AU146" s="260"/>
      <c r="AV146" s="260"/>
      <c r="AW146" s="260"/>
      <c r="AX146" s="260"/>
      <c r="AY146" s="260"/>
      <c r="AZ146" s="260"/>
      <c r="BA146" s="260"/>
      <c r="BB146" s="260"/>
      <c r="BC146" s="260"/>
      <c r="BD146" s="260"/>
      <c r="BE146" s="260"/>
      <c r="BF146" s="260"/>
      <c r="BG146" s="260"/>
      <c r="BH146" s="260"/>
      <c r="BI146" s="260"/>
      <c r="BJ146" s="260"/>
      <c r="BK146" s="260"/>
      <c r="BL146" s="260"/>
      <c r="BM146" s="260"/>
      <c r="BN146" s="260"/>
      <c r="BO146" s="260"/>
    </row>
    <row r="147" spans="1:67" ht="2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260"/>
      <c r="O147" s="260"/>
      <c r="P147" s="260"/>
      <c r="Q147" s="260"/>
      <c r="R147" s="260"/>
      <c r="S147" s="260"/>
      <c r="T147" s="260"/>
      <c r="U147" s="260"/>
      <c r="V147" s="260"/>
      <c r="W147" s="260"/>
      <c r="X147" s="260"/>
      <c r="Y147" s="260"/>
      <c r="Z147" s="260"/>
      <c r="AA147" s="260"/>
      <c r="AB147" s="260"/>
      <c r="AC147" s="260"/>
      <c r="AD147" s="260"/>
      <c r="AE147" s="260"/>
      <c r="AF147" s="260"/>
      <c r="AG147" s="260"/>
      <c r="AH147" s="260"/>
      <c r="AI147" s="260"/>
      <c r="AJ147" s="260"/>
      <c r="AK147" s="260"/>
      <c r="AL147" s="260"/>
      <c r="AM147" s="260"/>
      <c r="AN147" s="260"/>
      <c r="AO147" s="260"/>
      <c r="AP147" s="260"/>
      <c r="AQ147" s="260"/>
      <c r="AR147" s="260"/>
      <c r="AS147" s="260"/>
      <c r="AT147" s="260"/>
      <c r="AU147" s="260"/>
      <c r="AV147" s="260"/>
      <c r="AW147" s="260"/>
      <c r="AX147" s="260"/>
      <c r="AY147" s="260"/>
      <c r="AZ147" s="260"/>
      <c r="BA147" s="260"/>
      <c r="BB147" s="260"/>
      <c r="BC147" s="260"/>
      <c r="BD147" s="260"/>
      <c r="BE147" s="260"/>
      <c r="BF147" s="260"/>
      <c r="BG147" s="260"/>
      <c r="BH147" s="260"/>
      <c r="BI147" s="260"/>
      <c r="BJ147" s="260"/>
      <c r="BK147" s="260"/>
      <c r="BL147" s="260"/>
      <c r="BM147" s="260"/>
      <c r="BN147" s="260"/>
      <c r="BO147" s="260"/>
    </row>
    <row r="148" spans="1:67" ht="2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260"/>
      <c r="O148" s="260"/>
      <c r="P148" s="260"/>
      <c r="Q148" s="260"/>
      <c r="R148" s="260"/>
      <c r="S148" s="260"/>
      <c r="T148" s="260"/>
      <c r="U148" s="260"/>
      <c r="V148" s="260"/>
      <c r="W148" s="260"/>
      <c r="X148" s="260"/>
      <c r="Y148" s="260"/>
      <c r="Z148" s="260"/>
      <c r="AA148" s="260"/>
      <c r="AB148" s="260"/>
      <c r="AC148" s="260"/>
      <c r="AD148" s="260"/>
      <c r="AE148" s="260"/>
      <c r="AF148" s="260"/>
      <c r="AG148" s="260"/>
      <c r="AH148" s="260"/>
      <c r="AI148" s="260"/>
      <c r="AJ148" s="260"/>
      <c r="AK148" s="260"/>
      <c r="AL148" s="260"/>
      <c r="AM148" s="260"/>
      <c r="AN148" s="260"/>
      <c r="AO148" s="260"/>
      <c r="AP148" s="260"/>
      <c r="AQ148" s="260"/>
      <c r="AR148" s="260"/>
      <c r="AS148" s="260"/>
      <c r="AT148" s="260"/>
      <c r="AU148" s="260"/>
      <c r="AV148" s="260"/>
      <c r="AW148" s="260"/>
      <c r="AX148" s="260"/>
      <c r="AY148" s="260"/>
      <c r="AZ148" s="260"/>
      <c r="BA148" s="260"/>
      <c r="BB148" s="260"/>
      <c r="BC148" s="260"/>
      <c r="BD148" s="260"/>
      <c r="BE148" s="260"/>
      <c r="BF148" s="260"/>
      <c r="BG148" s="260"/>
      <c r="BH148" s="260"/>
      <c r="BI148" s="260"/>
      <c r="BJ148" s="260"/>
      <c r="BK148" s="260"/>
      <c r="BL148" s="260"/>
      <c r="BM148" s="260"/>
      <c r="BN148" s="260"/>
      <c r="BO148" s="260"/>
    </row>
    <row r="149" spans="1:67" ht="2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260"/>
      <c r="O149" s="260"/>
      <c r="P149" s="260"/>
      <c r="Q149" s="260"/>
      <c r="R149" s="260"/>
      <c r="S149" s="260"/>
      <c r="T149" s="260"/>
      <c r="U149" s="260"/>
      <c r="V149" s="260"/>
      <c r="W149" s="260"/>
      <c r="X149" s="260"/>
      <c r="Y149" s="260"/>
      <c r="Z149" s="260"/>
      <c r="AA149" s="260"/>
      <c r="AB149" s="260"/>
      <c r="AC149" s="260"/>
      <c r="AD149" s="260"/>
      <c r="AE149" s="260"/>
      <c r="AF149" s="260"/>
      <c r="AG149" s="260"/>
      <c r="AH149" s="260"/>
      <c r="AI149" s="260"/>
      <c r="AJ149" s="260"/>
      <c r="AK149" s="260"/>
      <c r="AL149" s="260"/>
      <c r="AM149" s="260"/>
      <c r="AN149" s="260"/>
      <c r="AO149" s="260"/>
      <c r="AP149" s="260"/>
      <c r="AQ149" s="260"/>
      <c r="AR149" s="260"/>
      <c r="AS149" s="260"/>
      <c r="AT149" s="260"/>
      <c r="AU149" s="260"/>
      <c r="AV149" s="260"/>
      <c r="AW149" s="260"/>
      <c r="AX149" s="260"/>
      <c r="AY149" s="260"/>
      <c r="AZ149" s="260"/>
      <c r="BA149" s="260"/>
      <c r="BB149" s="260"/>
      <c r="BC149" s="260"/>
      <c r="BD149" s="260"/>
      <c r="BE149" s="260"/>
      <c r="BF149" s="260"/>
      <c r="BG149" s="260"/>
      <c r="BH149" s="260"/>
      <c r="BI149" s="260"/>
      <c r="BJ149" s="260"/>
      <c r="BK149" s="260"/>
      <c r="BL149" s="260"/>
      <c r="BM149" s="260"/>
      <c r="BN149" s="260"/>
      <c r="BO149" s="260"/>
    </row>
    <row r="150" spans="1:67" ht="2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60"/>
      <c r="AF150" s="260"/>
      <c r="AG150" s="260"/>
      <c r="AH150" s="260"/>
      <c r="AI150" s="260"/>
      <c r="AJ150" s="260"/>
      <c r="AK150" s="260"/>
      <c r="AL150" s="260"/>
      <c r="AM150" s="260"/>
      <c r="AN150" s="260"/>
      <c r="AO150" s="260"/>
      <c r="AP150" s="260"/>
      <c r="AQ150" s="260"/>
      <c r="AR150" s="260"/>
      <c r="AS150" s="260"/>
      <c r="AT150" s="260"/>
      <c r="AU150" s="260"/>
      <c r="AV150" s="260"/>
      <c r="AW150" s="260"/>
      <c r="AX150" s="260"/>
      <c r="AY150" s="260"/>
      <c r="AZ150" s="260"/>
      <c r="BA150" s="260"/>
      <c r="BB150" s="260"/>
      <c r="BC150" s="260"/>
      <c r="BD150" s="260"/>
      <c r="BE150" s="260"/>
      <c r="BF150" s="260"/>
      <c r="BG150" s="260"/>
      <c r="BH150" s="260"/>
      <c r="BI150" s="260"/>
      <c r="BJ150" s="260"/>
      <c r="BK150" s="260"/>
      <c r="BL150" s="260"/>
      <c r="BM150" s="260"/>
      <c r="BN150" s="260"/>
      <c r="BO150" s="260"/>
    </row>
    <row r="151" spans="1:67" ht="2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260"/>
      <c r="AH151" s="260"/>
      <c r="AI151" s="260"/>
      <c r="AJ151" s="260"/>
      <c r="AK151" s="260"/>
      <c r="AL151" s="260"/>
      <c r="AM151" s="260"/>
      <c r="AN151" s="260"/>
      <c r="AO151" s="260"/>
      <c r="AP151" s="260"/>
      <c r="AQ151" s="260"/>
      <c r="AR151" s="260"/>
      <c r="AS151" s="260"/>
      <c r="AT151" s="260"/>
      <c r="AU151" s="260"/>
      <c r="AV151" s="260"/>
      <c r="AW151" s="260"/>
      <c r="AX151" s="260"/>
      <c r="AY151" s="260"/>
      <c r="AZ151" s="260"/>
      <c r="BA151" s="260"/>
      <c r="BB151" s="260"/>
      <c r="BC151" s="260"/>
      <c r="BD151" s="260"/>
      <c r="BE151" s="260"/>
      <c r="BF151" s="260"/>
      <c r="BG151" s="260"/>
      <c r="BH151" s="260"/>
      <c r="BI151" s="260"/>
      <c r="BJ151" s="260"/>
      <c r="BK151" s="260"/>
      <c r="BL151" s="260"/>
      <c r="BM151" s="260"/>
      <c r="BN151" s="260"/>
      <c r="BO151" s="260"/>
    </row>
    <row r="152" spans="1:67" ht="2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260"/>
      <c r="AH152" s="260"/>
      <c r="AI152" s="260"/>
      <c r="AJ152" s="260"/>
      <c r="AK152" s="260"/>
      <c r="AL152" s="260"/>
      <c r="AM152" s="260"/>
      <c r="AN152" s="260"/>
      <c r="AO152" s="260"/>
      <c r="AP152" s="260"/>
      <c r="AQ152" s="260"/>
      <c r="AR152" s="260"/>
      <c r="AS152" s="260"/>
      <c r="AT152" s="260"/>
      <c r="AU152" s="260"/>
      <c r="AV152" s="260"/>
      <c r="AW152" s="260"/>
      <c r="AX152" s="260"/>
      <c r="AY152" s="260"/>
      <c r="AZ152" s="260"/>
      <c r="BA152" s="260"/>
      <c r="BB152" s="260"/>
      <c r="BC152" s="260"/>
      <c r="BD152" s="260"/>
      <c r="BE152" s="260"/>
      <c r="BF152" s="260"/>
      <c r="BG152" s="260"/>
      <c r="BH152" s="260"/>
      <c r="BI152" s="260"/>
      <c r="BJ152" s="260"/>
      <c r="BK152" s="260"/>
      <c r="BL152" s="260"/>
      <c r="BM152" s="260"/>
      <c r="BN152" s="260"/>
      <c r="BO152" s="260"/>
    </row>
    <row r="153" spans="1:67" ht="2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  <c r="AF153" s="260"/>
      <c r="AG153" s="260"/>
      <c r="AH153" s="260"/>
      <c r="AI153" s="260"/>
      <c r="AJ153" s="260"/>
      <c r="AK153" s="260"/>
      <c r="AL153" s="260"/>
      <c r="AM153" s="260"/>
      <c r="AN153" s="260"/>
      <c r="AO153" s="260"/>
      <c r="AP153" s="260"/>
      <c r="AQ153" s="260"/>
      <c r="AR153" s="260"/>
      <c r="AS153" s="260"/>
      <c r="AT153" s="260"/>
      <c r="AU153" s="260"/>
      <c r="AV153" s="260"/>
      <c r="AW153" s="260"/>
      <c r="AX153" s="260"/>
      <c r="AY153" s="260"/>
      <c r="AZ153" s="260"/>
      <c r="BA153" s="260"/>
      <c r="BB153" s="260"/>
      <c r="BC153" s="260"/>
      <c r="BD153" s="260"/>
      <c r="BE153" s="260"/>
      <c r="BF153" s="260"/>
      <c r="BG153" s="260"/>
      <c r="BH153" s="260"/>
      <c r="BI153" s="260"/>
      <c r="BJ153" s="260"/>
      <c r="BK153" s="260"/>
      <c r="BL153" s="260"/>
      <c r="BM153" s="260"/>
      <c r="BN153" s="260"/>
      <c r="BO153" s="260"/>
    </row>
    <row r="154" spans="1:67" ht="2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260"/>
      <c r="AC154" s="260"/>
      <c r="AD154" s="260"/>
      <c r="AE154" s="260"/>
      <c r="AF154" s="260"/>
      <c r="AG154" s="260"/>
      <c r="AH154" s="260"/>
      <c r="AI154" s="260"/>
      <c r="AJ154" s="260"/>
      <c r="AK154" s="260"/>
      <c r="AL154" s="260"/>
      <c r="AM154" s="260"/>
      <c r="AN154" s="260"/>
      <c r="AO154" s="260"/>
      <c r="AP154" s="260"/>
      <c r="AQ154" s="260"/>
      <c r="AR154" s="260"/>
      <c r="AS154" s="260"/>
      <c r="AT154" s="260"/>
      <c r="AU154" s="260"/>
      <c r="AV154" s="260"/>
      <c r="AW154" s="260"/>
      <c r="AX154" s="260"/>
      <c r="AY154" s="260"/>
      <c r="AZ154" s="260"/>
      <c r="BA154" s="260"/>
      <c r="BB154" s="260"/>
      <c r="BC154" s="260"/>
      <c r="BD154" s="260"/>
      <c r="BE154" s="260"/>
      <c r="BF154" s="260"/>
      <c r="BG154" s="260"/>
      <c r="BH154" s="260"/>
      <c r="BI154" s="260"/>
      <c r="BJ154" s="260"/>
      <c r="BK154" s="260"/>
      <c r="BL154" s="260"/>
      <c r="BM154" s="260"/>
      <c r="BN154" s="260"/>
      <c r="BO154" s="260"/>
    </row>
    <row r="155" spans="1:13" ht="21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21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21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21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21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21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21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21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21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21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21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21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21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21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21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21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21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21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21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21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21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21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21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21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21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21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21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21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21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21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21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21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21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21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21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21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21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21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21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21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21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21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21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21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21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21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21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21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21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21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21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21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21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21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21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21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21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21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21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21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21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21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21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21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21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21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21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21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21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21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21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21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21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21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21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21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21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21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21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21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21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21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21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21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21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21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21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21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21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21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21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21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21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21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21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21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21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21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21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21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21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21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21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21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21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21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21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21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21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21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21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21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21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21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21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21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21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21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21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21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21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21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21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21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21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21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21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21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21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21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21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21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21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21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21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21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21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21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21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21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21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21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21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21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21">
      <c r="A299" s="260"/>
      <c r="B299" s="260"/>
      <c r="C299" s="260"/>
      <c r="D299" s="260"/>
      <c r="E299" s="260"/>
      <c r="F299" s="260"/>
      <c r="G299" s="260"/>
      <c r="H299" s="260"/>
      <c r="I299" s="260"/>
      <c r="J299" s="260"/>
      <c r="K299" s="260"/>
      <c r="L299" s="260"/>
      <c r="M299" s="260"/>
    </row>
    <row r="300" spans="1:13" ht="21">
      <c r="A300" s="260"/>
      <c r="B300" s="260"/>
      <c r="C300" s="260"/>
      <c r="D300" s="260"/>
      <c r="E300" s="260"/>
      <c r="F300" s="260"/>
      <c r="G300" s="260"/>
      <c r="H300" s="260"/>
      <c r="I300" s="260"/>
      <c r="J300" s="260"/>
      <c r="K300" s="260"/>
      <c r="L300" s="260"/>
      <c r="M300" s="260"/>
    </row>
    <row r="301" spans="1:13" ht="21">
      <c r="A301" s="260"/>
      <c r="B301" s="260"/>
      <c r="C301" s="260"/>
      <c r="D301" s="260"/>
      <c r="E301" s="260"/>
      <c r="F301" s="260"/>
      <c r="G301" s="260"/>
      <c r="H301" s="260"/>
      <c r="I301" s="260"/>
      <c r="J301" s="260"/>
      <c r="K301" s="260"/>
      <c r="L301" s="260"/>
      <c r="M301" s="260"/>
    </row>
    <row r="302" spans="1:13" ht="21">
      <c r="A302" s="260"/>
      <c r="B302" s="260"/>
      <c r="C302" s="260"/>
      <c r="D302" s="260"/>
      <c r="E302" s="260"/>
      <c r="F302" s="260"/>
      <c r="G302" s="260"/>
      <c r="H302" s="260"/>
      <c r="I302" s="260"/>
      <c r="J302" s="260"/>
      <c r="K302" s="260"/>
      <c r="L302" s="260"/>
      <c r="M302" s="260"/>
    </row>
    <row r="303" spans="1:13" ht="21">
      <c r="A303" s="260"/>
      <c r="B303" s="260"/>
      <c r="C303" s="260"/>
      <c r="D303" s="260"/>
      <c r="E303" s="260"/>
      <c r="F303" s="260"/>
      <c r="G303" s="260"/>
      <c r="H303" s="260"/>
      <c r="I303" s="260"/>
      <c r="J303" s="260"/>
      <c r="K303" s="260"/>
      <c r="L303" s="260"/>
      <c r="M303" s="260"/>
    </row>
    <row r="304" spans="1:13" ht="21">
      <c r="A304" s="260"/>
      <c r="B304" s="260"/>
      <c r="C304" s="260"/>
      <c r="D304" s="260"/>
      <c r="E304" s="260"/>
      <c r="F304" s="260"/>
      <c r="G304" s="260"/>
      <c r="H304" s="260"/>
      <c r="I304" s="260"/>
      <c r="J304" s="260"/>
      <c r="K304" s="260"/>
      <c r="L304" s="260"/>
      <c r="M304" s="260"/>
    </row>
    <row r="305" spans="1:13" ht="21">
      <c r="A305" s="260"/>
      <c r="B305" s="260"/>
      <c r="C305" s="260"/>
      <c r="D305" s="260"/>
      <c r="E305" s="260"/>
      <c r="F305" s="260"/>
      <c r="G305" s="260"/>
      <c r="H305" s="260"/>
      <c r="I305" s="260"/>
      <c r="J305" s="260"/>
      <c r="K305" s="260"/>
      <c r="L305" s="260"/>
      <c r="M305" s="260"/>
    </row>
    <row r="306" spans="1:13" ht="21">
      <c r="A306" s="260"/>
      <c r="B306" s="260"/>
      <c r="C306" s="260"/>
      <c r="D306" s="260"/>
      <c r="E306" s="260"/>
      <c r="F306" s="260"/>
      <c r="G306" s="260"/>
      <c r="H306" s="260"/>
      <c r="I306" s="260"/>
      <c r="J306" s="260"/>
      <c r="K306" s="260"/>
      <c r="L306" s="260"/>
      <c r="M306" s="260"/>
    </row>
    <row r="307" spans="1:13" ht="21">
      <c r="A307" s="260"/>
      <c r="B307" s="260"/>
      <c r="C307" s="260"/>
      <c r="D307" s="260"/>
      <c r="E307" s="260"/>
      <c r="F307" s="260"/>
      <c r="G307" s="260"/>
      <c r="H307" s="260"/>
      <c r="I307" s="260"/>
      <c r="J307" s="260"/>
      <c r="K307" s="260"/>
      <c r="L307" s="260"/>
      <c r="M307" s="260"/>
    </row>
    <row r="308" spans="1:13" ht="21">
      <c r="A308" s="260"/>
      <c r="B308" s="260"/>
      <c r="C308" s="260"/>
      <c r="D308" s="260"/>
      <c r="E308" s="260"/>
      <c r="F308" s="260"/>
      <c r="G308" s="260"/>
      <c r="H308" s="260"/>
      <c r="I308" s="260"/>
      <c r="J308" s="260"/>
      <c r="K308" s="260"/>
      <c r="L308" s="260"/>
      <c r="M308" s="260"/>
    </row>
    <row r="309" spans="1:13" ht="21">
      <c r="A309" s="260"/>
      <c r="B309" s="260"/>
      <c r="C309" s="260"/>
      <c r="D309" s="260"/>
      <c r="E309" s="260"/>
      <c r="F309" s="260"/>
      <c r="G309" s="260"/>
      <c r="H309" s="260"/>
      <c r="I309" s="260"/>
      <c r="J309" s="260"/>
      <c r="K309" s="260"/>
      <c r="L309" s="260"/>
      <c r="M309" s="260"/>
    </row>
    <row r="310" spans="1:13" ht="21">
      <c r="A310" s="260"/>
      <c r="B310" s="260"/>
      <c r="C310" s="260"/>
      <c r="D310" s="260"/>
      <c r="E310" s="260"/>
      <c r="F310" s="260"/>
      <c r="G310" s="260"/>
      <c r="H310" s="260"/>
      <c r="I310" s="260"/>
      <c r="J310" s="260"/>
      <c r="K310" s="260"/>
      <c r="L310" s="260"/>
      <c r="M310" s="260"/>
    </row>
    <row r="311" spans="1:13" ht="21">
      <c r="A311" s="260"/>
      <c r="B311" s="260"/>
      <c r="C311" s="260"/>
      <c r="D311" s="260"/>
      <c r="E311" s="260"/>
      <c r="F311" s="260"/>
      <c r="G311" s="260"/>
      <c r="H311" s="260"/>
      <c r="I311" s="260"/>
      <c r="J311" s="260"/>
      <c r="K311" s="260"/>
      <c r="L311" s="260"/>
      <c r="M311" s="260"/>
    </row>
    <row r="312" spans="1:13" ht="21">
      <c r="A312" s="260"/>
      <c r="B312" s="260"/>
      <c r="C312" s="260"/>
      <c r="D312" s="260"/>
      <c r="E312" s="260"/>
      <c r="F312" s="260"/>
      <c r="G312" s="260"/>
      <c r="H312" s="260"/>
      <c r="I312" s="260"/>
      <c r="J312" s="260"/>
      <c r="K312" s="260"/>
      <c r="L312" s="260"/>
      <c r="M312" s="260"/>
    </row>
    <row r="313" spans="1:13" ht="21">
      <c r="A313" s="260"/>
      <c r="B313" s="260"/>
      <c r="C313" s="260"/>
      <c r="D313" s="260"/>
      <c r="E313" s="260"/>
      <c r="F313" s="260"/>
      <c r="G313" s="260"/>
      <c r="H313" s="260"/>
      <c r="I313" s="260"/>
      <c r="J313" s="260"/>
      <c r="K313" s="260"/>
      <c r="L313" s="260"/>
      <c r="M313" s="260"/>
    </row>
    <row r="314" spans="1:13" ht="21">
      <c r="A314" s="260"/>
      <c r="B314" s="260"/>
      <c r="C314" s="260"/>
      <c r="D314" s="260"/>
      <c r="E314" s="260"/>
      <c r="F314" s="260"/>
      <c r="G314" s="260"/>
      <c r="H314" s="260"/>
      <c r="I314" s="260"/>
      <c r="J314" s="260"/>
      <c r="K314" s="260"/>
      <c r="L314" s="260"/>
      <c r="M314" s="260"/>
    </row>
    <row r="315" spans="1:13" ht="21">
      <c r="A315" s="260"/>
      <c r="B315" s="260"/>
      <c r="C315" s="260"/>
      <c r="D315" s="260"/>
      <c r="E315" s="260"/>
      <c r="F315" s="260"/>
      <c r="G315" s="260"/>
      <c r="H315" s="260"/>
      <c r="I315" s="260"/>
      <c r="J315" s="260"/>
      <c r="K315" s="260"/>
      <c r="L315" s="260"/>
      <c r="M315" s="260"/>
    </row>
    <row r="316" spans="1:13" ht="21">
      <c r="A316" s="260"/>
      <c r="B316" s="260"/>
      <c r="C316" s="260"/>
      <c r="D316" s="260"/>
      <c r="E316" s="260"/>
      <c r="F316" s="260"/>
      <c r="G316" s="260"/>
      <c r="H316" s="260"/>
      <c r="I316" s="260"/>
      <c r="J316" s="260"/>
      <c r="K316" s="260"/>
      <c r="L316" s="260"/>
      <c r="M316" s="260"/>
    </row>
    <row r="317" spans="1:13" ht="21">
      <c r="A317" s="260"/>
      <c r="B317" s="260"/>
      <c r="C317" s="260"/>
      <c r="D317" s="260"/>
      <c r="E317" s="260"/>
      <c r="F317" s="260"/>
      <c r="G317" s="260"/>
      <c r="H317" s="260"/>
      <c r="I317" s="260"/>
      <c r="J317" s="260"/>
      <c r="K317" s="260"/>
      <c r="L317" s="260"/>
      <c r="M317" s="260"/>
    </row>
    <row r="318" spans="1:13" ht="21">
      <c r="A318" s="260"/>
      <c r="B318" s="260"/>
      <c r="C318" s="260"/>
      <c r="D318" s="260"/>
      <c r="E318" s="260"/>
      <c r="F318" s="260"/>
      <c r="G318" s="260"/>
      <c r="H318" s="260"/>
      <c r="I318" s="260"/>
      <c r="J318" s="260"/>
      <c r="K318" s="260"/>
      <c r="L318" s="260"/>
      <c r="M318" s="260"/>
    </row>
    <row r="319" spans="1:13" ht="21">
      <c r="A319" s="260"/>
      <c r="B319" s="260"/>
      <c r="C319" s="260"/>
      <c r="D319" s="260"/>
      <c r="E319" s="260"/>
      <c r="F319" s="260"/>
      <c r="G319" s="260"/>
      <c r="H319" s="260"/>
      <c r="I319" s="260"/>
      <c r="J319" s="260"/>
      <c r="K319" s="260"/>
      <c r="L319" s="260"/>
      <c r="M319" s="260"/>
    </row>
    <row r="320" spans="1:13" ht="21">
      <c r="A320" s="260"/>
      <c r="B320" s="260"/>
      <c r="C320" s="260"/>
      <c r="D320" s="260"/>
      <c r="E320" s="260"/>
      <c r="F320" s="260"/>
      <c r="G320" s="260"/>
      <c r="H320" s="260"/>
      <c r="I320" s="260"/>
      <c r="J320" s="260"/>
      <c r="K320" s="260"/>
      <c r="L320" s="260"/>
      <c r="M320" s="260"/>
    </row>
    <row r="321" spans="1:13" ht="21">
      <c r="A321" s="260"/>
      <c r="B321" s="260"/>
      <c r="C321" s="260"/>
      <c r="D321" s="260"/>
      <c r="E321" s="260"/>
      <c r="F321" s="260"/>
      <c r="G321" s="260"/>
      <c r="H321" s="260"/>
      <c r="I321" s="260"/>
      <c r="J321" s="260"/>
      <c r="K321" s="260"/>
      <c r="L321" s="260"/>
      <c r="M321" s="260"/>
    </row>
    <row r="322" spans="1:13" ht="21">
      <c r="A322" s="260"/>
      <c r="B322" s="260"/>
      <c r="C322" s="260"/>
      <c r="D322" s="260"/>
      <c r="E322" s="260"/>
      <c r="F322" s="260"/>
      <c r="G322" s="260"/>
      <c r="H322" s="260"/>
      <c r="I322" s="260"/>
      <c r="J322" s="260"/>
      <c r="K322" s="260"/>
      <c r="L322" s="260"/>
      <c r="M322" s="260"/>
    </row>
    <row r="323" spans="1:13" ht="21">
      <c r="A323" s="260"/>
      <c r="B323" s="260"/>
      <c r="C323" s="260"/>
      <c r="D323" s="260"/>
      <c r="E323" s="260"/>
      <c r="F323" s="260"/>
      <c r="G323" s="260"/>
      <c r="H323" s="260"/>
      <c r="I323" s="260"/>
      <c r="J323" s="260"/>
      <c r="K323" s="260"/>
      <c r="L323" s="260"/>
      <c r="M323" s="260"/>
    </row>
    <row r="324" spans="1:13" ht="21">
      <c r="A324" s="260"/>
      <c r="B324" s="260"/>
      <c r="C324" s="260"/>
      <c r="D324" s="260"/>
      <c r="E324" s="260"/>
      <c r="F324" s="260"/>
      <c r="G324" s="260"/>
      <c r="H324" s="260"/>
      <c r="I324" s="260"/>
      <c r="J324" s="260"/>
      <c r="K324" s="260"/>
      <c r="L324" s="260"/>
      <c r="M324" s="260"/>
    </row>
    <row r="325" spans="1:13" ht="21">
      <c r="A325" s="260"/>
      <c r="B325" s="260"/>
      <c r="C325" s="260"/>
      <c r="D325" s="260"/>
      <c r="E325" s="260"/>
      <c r="F325" s="260"/>
      <c r="G325" s="260"/>
      <c r="H325" s="260"/>
      <c r="I325" s="260"/>
      <c r="J325" s="260"/>
      <c r="K325" s="260"/>
      <c r="L325" s="260"/>
      <c r="M325" s="260"/>
    </row>
    <row r="326" spans="1:13" ht="21">
      <c r="A326" s="260"/>
      <c r="B326" s="260"/>
      <c r="C326" s="260"/>
      <c r="D326" s="260"/>
      <c r="E326" s="260"/>
      <c r="F326" s="260"/>
      <c r="G326" s="260"/>
      <c r="H326" s="260"/>
      <c r="I326" s="260"/>
      <c r="J326" s="260"/>
      <c r="K326" s="260"/>
      <c r="L326" s="260"/>
      <c r="M326" s="260"/>
    </row>
    <row r="327" spans="1:13" ht="21">
      <c r="A327" s="260"/>
      <c r="B327" s="260"/>
      <c r="C327" s="260"/>
      <c r="D327" s="260"/>
      <c r="E327" s="260"/>
      <c r="F327" s="260"/>
      <c r="G327" s="260"/>
      <c r="H327" s="260"/>
      <c r="I327" s="260"/>
      <c r="J327" s="260"/>
      <c r="K327" s="260"/>
      <c r="L327" s="260"/>
      <c r="M327" s="260"/>
    </row>
    <row r="328" spans="1:13" ht="21">
      <c r="A328" s="260"/>
      <c r="B328" s="260"/>
      <c r="C328" s="260"/>
      <c r="D328" s="260"/>
      <c r="E328" s="260"/>
      <c r="F328" s="260"/>
      <c r="G328" s="260"/>
      <c r="H328" s="260"/>
      <c r="I328" s="260"/>
      <c r="J328" s="260"/>
      <c r="K328" s="260"/>
      <c r="L328" s="260"/>
      <c r="M328" s="260"/>
    </row>
    <row r="329" spans="1:13" ht="21">
      <c r="A329" s="260"/>
      <c r="B329" s="260"/>
      <c r="C329" s="260"/>
      <c r="D329" s="260"/>
      <c r="E329" s="260"/>
      <c r="F329" s="260"/>
      <c r="G329" s="260"/>
      <c r="H329" s="260"/>
      <c r="I329" s="260"/>
      <c r="J329" s="260"/>
      <c r="K329" s="260"/>
      <c r="L329" s="260"/>
      <c r="M329" s="260"/>
    </row>
    <row r="330" spans="1:13" ht="21">
      <c r="A330" s="260"/>
      <c r="B330" s="260"/>
      <c r="C330" s="260"/>
      <c r="D330" s="260"/>
      <c r="E330" s="260"/>
      <c r="F330" s="260"/>
      <c r="G330" s="260"/>
      <c r="H330" s="260"/>
      <c r="I330" s="260"/>
      <c r="J330" s="260"/>
      <c r="K330" s="260"/>
      <c r="L330" s="260"/>
      <c r="M330" s="260"/>
    </row>
    <row r="331" spans="1:13" ht="21">
      <c r="A331" s="260"/>
      <c r="B331" s="260"/>
      <c r="C331" s="260"/>
      <c r="D331" s="260"/>
      <c r="E331" s="260"/>
      <c r="F331" s="260"/>
      <c r="G331" s="260"/>
      <c r="H331" s="260"/>
      <c r="I331" s="260"/>
      <c r="J331" s="260"/>
      <c r="K331" s="260"/>
      <c r="L331" s="260"/>
      <c r="M331" s="260"/>
    </row>
    <row r="332" spans="1:13" ht="21">
      <c r="A332" s="260"/>
      <c r="B332" s="260"/>
      <c r="C332" s="260"/>
      <c r="D332" s="260"/>
      <c r="E332" s="260"/>
      <c r="F332" s="260"/>
      <c r="G332" s="260"/>
      <c r="H332" s="260"/>
      <c r="I332" s="260"/>
      <c r="J332" s="260"/>
      <c r="K332" s="260"/>
      <c r="L332" s="260"/>
      <c r="M332" s="260"/>
    </row>
    <row r="333" spans="1:13" ht="21">
      <c r="A333" s="260"/>
      <c r="B333" s="260"/>
      <c r="C333" s="260"/>
      <c r="D333" s="260"/>
      <c r="E333" s="260"/>
      <c r="F333" s="260"/>
      <c r="G333" s="260"/>
      <c r="H333" s="260"/>
      <c r="I333" s="260"/>
      <c r="J333" s="260"/>
      <c r="K333" s="260"/>
      <c r="L333" s="260"/>
      <c r="M333" s="260"/>
    </row>
    <row r="334" spans="1:13" ht="21">
      <c r="A334" s="260"/>
      <c r="B334" s="260"/>
      <c r="C334" s="260"/>
      <c r="D334" s="260"/>
      <c r="E334" s="260"/>
      <c r="F334" s="260"/>
      <c r="G334" s="260"/>
      <c r="H334" s="260"/>
      <c r="I334" s="260"/>
      <c r="J334" s="260"/>
      <c r="K334" s="260"/>
      <c r="L334" s="260"/>
      <c r="M334" s="260"/>
    </row>
    <row r="335" spans="1:13" ht="21">
      <c r="A335" s="260"/>
      <c r="B335" s="260"/>
      <c r="C335" s="260"/>
      <c r="D335" s="260"/>
      <c r="E335" s="260"/>
      <c r="F335" s="260"/>
      <c r="G335" s="260"/>
      <c r="H335" s="260"/>
      <c r="I335" s="260"/>
      <c r="J335" s="260"/>
      <c r="K335" s="260"/>
      <c r="L335" s="260"/>
      <c r="M335" s="260"/>
    </row>
    <row r="336" spans="1:13" ht="21">
      <c r="A336" s="260"/>
      <c r="B336" s="260"/>
      <c r="C336" s="260"/>
      <c r="D336" s="260"/>
      <c r="E336" s="260"/>
      <c r="F336" s="260"/>
      <c r="G336" s="260"/>
      <c r="H336" s="260"/>
      <c r="I336" s="260"/>
      <c r="J336" s="260"/>
      <c r="K336" s="260"/>
      <c r="L336" s="260"/>
      <c r="M336" s="260"/>
    </row>
    <row r="337" spans="1:13" ht="21">
      <c r="A337" s="260"/>
      <c r="B337" s="260"/>
      <c r="C337" s="260"/>
      <c r="D337" s="260"/>
      <c r="E337" s="260"/>
      <c r="F337" s="260"/>
      <c r="G337" s="260"/>
      <c r="H337" s="260"/>
      <c r="I337" s="260"/>
      <c r="J337" s="260"/>
      <c r="K337" s="260"/>
      <c r="L337" s="260"/>
      <c r="M337" s="260"/>
    </row>
    <row r="338" spans="1:13" ht="21">
      <c r="A338" s="260"/>
      <c r="B338" s="260"/>
      <c r="C338" s="260"/>
      <c r="D338" s="260"/>
      <c r="E338" s="260"/>
      <c r="F338" s="260"/>
      <c r="G338" s="260"/>
      <c r="H338" s="260"/>
      <c r="I338" s="260"/>
      <c r="J338" s="260"/>
      <c r="K338" s="260"/>
      <c r="L338" s="260"/>
      <c r="M338" s="260"/>
    </row>
    <row r="339" spans="1:13" ht="21">
      <c r="A339" s="260"/>
      <c r="B339" s="260"/>
      <c r="C339" s="260"/>
      <c r="D339" s="260"/>
      <c r="E339" s="260"/>
      <c r="F339" s="260"/>
      <c r="G339" s="260"/>
      <c r="H339" s="260"/>
      <c r="I339" s="260"/>
      <c r="J339" s="260"/>
      <c r="K339" s="260"/>
      <c r="L339" s="260"/>
      <c r="M339" s="260"/>
    </row>
    <row r="340" spans="1:13" ht="21">
      <c r="A340" s="260"/>
      <c r="B340" s="260"/>
      <c r="C340" s="260"/>
      <c r="D340" s="260"/>
      <c r="E340" s="260"/>
      <c r="F340" s="260"/>
      <c r="G340" s="260"/>
      <c r="H340" s="260"/>
      <c r="I340" s="260"/>
      <c r="J340" s="260"/>
      <c r="K340" s="260"/>
      <c r="L340" s="260"/>
      <c r="M340" s="260"/>
    </row>
    <row r="341" spans="1:13" ht="21">
      <c r="A341" s="260"/>
      <c r="B341" s="260"/>
      <c r="C341" s="260"/>
      <c r="D341" s="260"/>
      <c r="E341" s="260"/>
      <c r="F341" s="260"/>
      <c r="G341" s="260"/>
      <c r="H341" s="260"/>
      <c r="I341" s="260"/>
      <c r="J341" s="260"/>
      <c r="K341" s="260"/>
      <c r="L341" s="260"/>
      <c r="M341" s="260"/>
    </row>
    <row r="342" spans="1:13" ht="21">
      <c r="A342" s="260"/>
      <c r="B342" s="260"/>
      <c r="C342" s="260"/>
      <c r="D342" s="260"/>
      <c r="E342" s="260"/>
      <c r="F342" s="260"/>
      <c r="G342" s="260"/>
      <c r="H342" s="260"/>
      <c r="I342" s="260"/>
      <c r="J342" s="260"/>
      <c r="K342" s="260"/>
      <c r="L342" s="260"/>
      <c r="M342" s="260"/>
    </row>
    <row r="343" spans="1:13" ht="21">
      <c r="A343" s="260"/>
      <c r="B343" s="260"/>
      <c r="C343" s="260"/>
      <c r="D343" s="260"/>
      <c r="E343" s="260"/>
      <c r="F343" s="260"/>
      <c r="G343" s="260"/>
      <c r="H343" s="260"/>
      <c r="I343" s="260"/>
      <c r="J343" s="260"/>
      <c r="K343" s="260"/>
      <c r="L343" s="260"/>
      <c r="M343" s="260"/>
    </row>
    <row r="344" spans="1:13" ht="21">
      <c r="A344" s="260"/>
      <c r="B344" s="260"/>
      <c r="C344" s="260"/>
      <c r="D344" s="260"/>
      <c r="E344" s="260"/>
      <c r="F344" s="260"/>
      <c r="G344" s="260"/>
      <c r="H344" s="260"/>
      <c r="I344" s="260"/>
      <c r="J344" s="260"/>
      <c r="K344" s="260"/>
      <c r="L344" s="260"/>
      <c r="M344" s="260"/>
    </row>
    <row r="345" spans="1:13" ht="21">
      <c r="A345" s="260"/>
      <c r="B345" s="260"/>
      <c r="C345" s="260"/>
      <c r="D345" s="260"/>
      <c r="E345" s="260"/>
      <c r="F345" s="260"/>
      <c r="G345" s="260"/>
      <c r="H345" s="260"/>
      <c r="I345" s="260"/>
      <c r="J345" s="260"/>
      <c r="K345" s="260"/>
      <c r="L345" s="260"/>
      <c r="M345" s="260"/>
    </row>
    <row r="346" spans="1:13" ht="21">
      <c r="A346" s="260"/>
      <c r="B346" s="260"/>
      <c r="C346" s="260"/>
      <c r="D346" s="260"/>
      <c r="E346" s="260"/>
      <c r="F346" s="260"/>
      <c r="G346" s="260"/>
      <c r="H346" s="260"/>
      <c r="I346" s="260"/>
      <c r="J346" s="260"/>
      <c r="K346" s="260"/>
      <c r="L346" s="260"/>
      <c r="M346" s="260"/>
    </row>
    <row r="347" spans="1:13" ht="21">
      <c r="A347" s="260"/>
      <c r="B347" s="260"/>
      <c r="C347" s="260"/>
      <c r="D347" s="260"/>
      <c r="E347" s="260"/>
      <c r="F347" s="260"/>
      <c r="G347" s="260"/>
      <c r="H347" s="260"/>
      <c r="I347" s="260"/>
      <c r="J347" s="260"/>
      <c r="K347" s="260"/>
      <c r="L347" s="260"/>
      <c r="M347" s="260"/>
    </row>
    <row r="348" spans="1:13" ht="21">
      <c r="A348" s="260"/>
      <c r="B348" s="260"/>
      <c r="C348" s="260"/>
      <c r="D348" s="260"/>
      <c r="E348" s="260"/>
      <c r="F348" s="260"/>
      <c r="G348" s="260"/>
      <c r="H348" s="260"/>
      <c r="I348" s="260"/>
      <c r="J348" s="260"/>
      <c r="K348" s="260"/>
      <c r="L348" s="260"/>
      <c r="M348" s="260"/>
    </row>
    <row r="349" spans="1:13" ht="21">
      <c r="A349" s="260"/>
      <c r="B349" s="260"/>
      <c r="C349" s="260"/>
      <c r="D349" s="260"/>
      <c r="E349" s="260"/>
      <c r="F349" s="260"/>
      <c r="G349" s="260"/>
      <c r="H349" s="260"/>
      <c r="I349" s="260"/>
      <c r="J349" s="260"/>
      <c r="K349" s="260"/>
      <c r="L349" s="260"/>
      <c r="M349" s="260"/>
    </row>
    <row r="350" spans="1:13" ht="21">
      <c r="A350" s="260"/>
      <c r="B350" s="260"/>
      <c r="C350" s="260"/>
      <c r="D350" s="260"/>
      <c r="E350" s="260"/>
      <c r="F350" s="260"/>
      <c r="G350" s="260"/>
      <c r="H350" s="260"/>
      <c r="I350" s="260"/>
      <c r="J350" s="260"/>
      <c r="K350" s="260"/>
      <c r="L350" s="260"/>
      <c r="M350" s="260"/>
    </row>
    <row r="351" spans="1:13" ht="21">
      <c r="A351" s="260"/>
      <c r="B351" s="260"/>
      <c r="C351" s="260"/>
      <c r="D351" s="260"/>
      <c r="E351" s="260"/>
      <c r="F351" s="260"/>
      <c r="G351" s="260"/>
      <c r="H351" s="260"/>
      <c r="I351" s="260"/>
      <c r="J351" s="260"/>
      <c r="K351" s="260"/>
      <c r="L351" s="260"/>
      <c r="M351" s="260"/>
    </row>
    <row r="352" spans="1:13" ht="21">
      <c r="A352" s="260"/>
      <c r="B352" s="260"/>
      <c r="C352" s="260"/>
      <c r="D352" s="260"/>
      <c r="E352" s="260"/>
      <c r="F352" s="260"/>
      <c r="G352" s="260"/>
      <c r="H352" s="260"/>
      <c r="I352" s="260"/>
      <c r="J352" s="260"/>
      <c r="K352" s="260"/>
      <c r="L352" s="260"/>
      <c r="M352" s="260"/>
    </row>
    <row r="353" spans="1:13" ht="21">
      <c r="A353" s="260"/>
      <c r="B353" s="260"/>
      <c r="C353" s="260"/>
      <c r="D353" s="260"/>
      <c r="E353" s="260"/>
      <c r="F353" s="260"/>
      <c r="G353" s="260"/>
      <c r="H353" s="260"/>
      <c r="I353" s="260"/>
      <c r="J353" s="260"/>
      <c r="K353" s="260"/>
      <c r="L353" s="260"/>
      <c r="M353" s="260"/>
    </row>
    <row r="354" spans="1:13" ht="21">
      <c r="A354" s="260"/>
      <c r="B354" s="260"/>
      <c r="C354" s="260"/>
      <c r="D354" s="260"/>
      <c r="E354" s="260"/>
      <c r="F354" s="260"/>
      <c r="G354" s="260"/>
      <c r="H354" s="260"/>
      <c r="I354" s="260"/>
      <c r="J354" s="260"/>
      <c r="K354" s="260"/>
      <c r="L354" s="260"/>
      <c r="M354" s="260"/>
    </row>
    <row r="355" spans="1:13" ht="21">
      <c r="A355" s="260"/>
      <c r="B355" s="260"/>
      <c r="C355" s="260"/>
      <c r="D355" s="260"/>
      <c r="E355" s="260"/>
      <c r="F355" s="260"/>
      <c r="G355" s="260"/>
      <c r="H355" s="260"/>
      <c r="I355" s="260"/>
      <c r="J355" s="260"/>
      <c r="K355" s="260"/>
      <c r="L355" s="260"/>
      <c r="M355" s="260"/>
    </row>
    <row r="356" spans="1:13" ht="21">
      <c r="A356" s="260"/>
      <c r="B356" s="260"/>
      <c r="C356" s="260"/>
      <c r="D356" s="260"/>
      <c r="E356" s="260"/>
      <c r="F356" s="260"/>
      <c r="G356" s="260"/>
      <c r="H356" s="260"/>
      <c r="I356" s="260"/>
      <c r="J356" s="260"/>
      <c r="K356" s="260"/>
      <c r="L356" s="260"/>
      <c r="M356" s="260"/>
    </row>
    <row r="357" spans="1:13" ht="21">
      <c r="A357" s="260"/>
      <c r="B357" s="260"/>
      <c r="C357" s="260"/>
      <c r="D357" s="260"/>
      <c r="E357" s="260"/>
      <c r="F357" s="260"/>
      <c r="G357" s="260"/>
      <c r="H357" s="260"/>
      <c r="I357" s="260"/>
      <c r="J357" s="260"/>
      <c r="K357" s="260"/>
      <c r="L357" s="260"/>
      <c r="M357" s="260"/>
    </row>
    <row r="358" spans="1:13" ht="21">
      <c r="A358" s="260"/>
      <c r="B358" s="260"/>
      <c r="C358" s="260"/>
      <c r="D358" s="260"/>
      <c r="E358" s="260"/>
      <c r="F358" s="260"/>
      <c r="G358" s="260"/>
      <c r="H358" s="260"/>
      <c r="I358" s="260"/>
      <c r="J358" s="260"/>
      <c r="K358" s="260"/>
      <c r="L358" s="260"/>
      <c r="M358" s="260"/>
    </row>
    <row r="359" spans="1:13" ht="21">
      <c r="A359" s="260"/>
      <c r="B359" s="260"/>
      <c r="C359" s="260"/>
      <c r="D359" s="260"/>
      <c r="E359" s="260"/>
      <c r="F359" s="260"/>
      <c r="G359" s="260"/>
      <c r="H359" s="260"/>
      <c r="I359" s="260"/>
      <c r="J359" s="260"/>
      <c r="K359" s="260"/>
      <c r="L359" s="260"/>
      <c r="M359" s="260"/>
    </row>
    <row r="360" spans="1:13" ht="21">
      <c r="A360" s="260"/>
      <c r="B360" s="260"/>
      <c r="C360" s="260"/>
      <c r="D360" s="260"/>
      <c r="E360" s="260"/>
      <c r="F360" s="260"/>
      <c r="G360" s="260"/>
      <c r="H360" s="260"/>
      <c r="I360" s="260"/>
      <c r="J360" s="260"/>
      <c r="K360" s="260"/>
      <c r="L360" s="260"/>
      <c r="M360" s="260"/>
    </row>
    <row r="361" spans="1:13" ht="21">
      <c r="A361" s="260"/>
      <c r="B361" s="260"/>
      <c r="C361" s="260"/>
      <c r="D361" s="260"/>
      <c r="E361" s="260"/>
      <c r="F361" s="260"/>
      <c r="G361" s="260"/>
      <c r="H361" s="260"/>
      <c r="I361" s="260"/>
      <c r="J361" s="260"/>
      <c r="K361" s="260"/>
      <c r="L361" s="260"/>
      <c r="M361" s="260"/>
    </row>
    <row r="362" spans="1:13" ht="21">
      <c r="A362" s="260"/>
      <c r="B362" s="260"/>
      <c r="C362" s="260"/>
      <c r="D362" s="260"/>
      <c r="E362" s="260"/>
      <c r="F362" s="260"/>
      <c r="G362" s="260"/>
      <c r="H362" s="260"/>
      <c r="I362" s="260"/>
      <c r="J362" s="260"/>
      <c r="K362" s="260"/>
      <c r="L362" s="260"/>
      <c r="M362" s="260"/>
    </row>
    <row r="363" spans="1:13" ht="21">
      <c r="A363" s="260"/>
      <c r="B363" s="260"/>
      <c r="C363" s="260"/>
      <c r="D363" s="260"/>
      <c r="E363" s="260"/>
      <c r="F363" s="260"/>
      <c r="G363" s="260"/>
      <c r="H363" s="260"/>
      <c r="I363" s="260"/>
      <c r="J363" s="260"/>
      <c r="K363" s="260"/>
      <c r="L363" s="260"/>
      <c r="M363" s="260"/>
    </row>
    <row r="364" spans="1:13" ht="21">
      <c r="A364" s="260"/>
      <c r="B364" s="260"/>
      <c r="C364" s="260"/>
      <c r="D364" s="260"/>
      <c r="E364" s="260"/>
      <c r="F364" s="260"/>
      <c r="G364" s="260"/>
      <c r="H364" s="260"/>
      <c r="I364" s="260"/>
      <c r="J364" s="260"/>
      <c r="K364" s="260"/>
      <c r="L364" s="260"/>
      <c r="M364" s="260"/>
    </row>
    <row r="365" spans="1:13" ht="21">
      <c r="A365" s="260"/>
      <c r="B365" s="260"/>
      <c r="C365" s="260"/>
      <c r="D365" s="260"/>
      <c r="E365" s="260"/>
      <c r="F365" s="260"/>
      <c r="G365" s="260"/>
      <c r="H365" s="260"/>
      <c r="I365" s="260"/>
      <c r="J365" s="260"/>
      <c r="K365" s="260"/>
      <c r="L365" s="260"/>
      <c r="M365" s="260"/>
    </row>
    <row r="366" spans="1:13" ht="21">
      <c r="A366" s="260"/>
      <c r="B366" s="260"/>
      <c r="C366" s="260"/>
      <c r="D366" s="260"/>
      <c r="E366" s="260"/>
      <c r="F366" s="260"/>
      <c r="G366" s="260"/>
      <c r="H366" s="260"/>
      <c r="I366" s="260"/>
      <c r="J366" s="260"/>
      <c r="K366" s="260"/>
      <c r="L366" s="260"/>
      <c r="M366" s="260"/>
    </row>
    <row r="367" spans="1:13" ht="21">
      <c r="A367" s="260"/>
      <c r="B367" s="260"/>
      <c r="C367" s="260"/>
      <c r="D367" s="260"/>
      <c r="E367" s="260"/>
      <c r="F367" s="260"/>
      <c r="G367" s="260"/>
      <c r="H367" s="260"/>
      <c r="I367" s="260"/>
      <c r="J367" s="260"/>
      <c r="K367" s="260"/>
      <c r="L367" s="260"/>
      <c r="M367" s="260"/>
    </row>
    <row r="368" spans="1:13" ht="21">
      <c r="A368" s="260"/>
      <c r="B368" s="260"/>
      <c r="C368" s="260"/>
      <c r="D368" s="260"/>
      <c r="E368" s="260"/>
      <c r="F368" s="260"/>
      <c r="G368" s="260"/>
      <c r="H368" s="260"/>
      <c r="I368" s="260"/>
      <c r="J368" s="260"/>
      <c r="K368" s="260"/>
      <c r="L368" s="260"/>
      <c r="M368" s="260"/>
    </row>
    <row r="369" spans="1:13" ht="21">
      <c r="A369" s="260"/>
      <c r="B369" s="260"/>
      <c r="C369" s="260"/>
      <c r="D369" s="260"/>
      <c r="E369" s="260"/>
      <c r="F369" s="260"/>
      <c r="G369" s="260"/>
      <c r="H369" s="260"/>
      <c r="I369" s="260"/>
      <c r="J369" s="260"/>
      <c r="K369" s="260"/>
      <c r="L369" s="260"/>
      <c r="M369" s="260"/>
    </row>
    <row r="370" spans="1:13" ht="21">
      <c r="A370" s="260"/>
      <c r="B370" s="260"/>
      <c r="C370" s="260"/>
      <c r="D370" s="260"/>
      <c r="E370" s="260"/>
      <c r="F370" s="260"/>
      <c r="G370" s="260"/>
      <c r="H370" s="260"/>
      <c r="I370" s="260"/>
      <c r="J370" s="260"/>
      <c r="K370" s="260"/>
      <c r="L370" s="260"/>
      <c r="M370" s="260"/>
    </row>
    <row r="371" spans="1:13" ht="21">
      <c r="A371" s="260"/>
      <c r="B371" s="260"/>
      <c r="C371" s="260"/>
      <c r="D371" s="260"/>
      <c r="E371" s="260"/>
      <c r="F371" s="260"/>
      <c r="G371" s="260"/>
      <c r="H371" s="260"/>
      <c r="I371" s="260"/>
      <c r="J371" s="260"/>
      <c r="K371" s="260"/>
      <c r="L371" s="260"/>
      <c r="M371" s="260"/>
    </row>
    <row r="372" spans="1:13" ht="21">
      <c r="A372" s="260"/>
      <c r="B372" s="260"/>
      <c r="C372" s="260"/>
      <c r="D372" s="260"/>
      <c r="E372" s="260"/>
      <c r="F372" s="260"/>
      <c r="G372" s="260"/>
      <c r="H372" s="260"/>
      <c r="I372" s="260"/>
      <c r="J372" s="260"/>
      <c r="K372" s="260"/>
      <c r="L372" s="260"/>
      <c r="M372" s="260"/>
    </row>
    <row r="373" spans="1:13" ht="21">
      <c r="A373" s="260"/>
      <c r="B373" s="260"/>
      <c r="C373" s="260"/>
      <c r="D373" s="260"/>
      <c r="E373" s="260"/>
      <c r="F373" s="260"/>
      <c r="G373" s="260"/>
      <c r="H373" s="260"/>
      <c r="I373" s="260"/>
      <c r="J373" s="260"/>
      <c r="K373" s="260"/>
      <c r="L373" s="260"/>
      <c r="M373" s="260"/>
    </row>
    <row r="374" spans="1:13" ht="21">
      <c r="A374" s="260"/>
      <c r="B374" s="260"/>
      <c r="C374" s="260"/>
      <c r="D374" s="260"/>
      <c r="E374" s="260"/>
      <c r="F374" s="260"/>
      <c r="G374" s="260"/>
      <c r="H374" s="260"/>
      <c r="I374" s="260"/>
      <c r="J374" s="260"/>
      <c r="K374" s="260"/>
      <c r="L374" s="260"/>
      <c r="M374" s="260"/>
    </row>
    <row r="375" spans="1:13" ht="21">
      <c r="A375" s="260"/>
      <c r="B375" s="260"/>
      <c r="C375" s="260"/>
      <c r="D375" s="260"/>
      <c r="E375" s="260"/>
      <c r="F375" s="260"/>
      <c r="G375" s="260"/>
      <c r="H375" s="260"/>
      <c r="I375" s="260"/>
      <c r="J375" s="260"/>
      <c r="K375" s="260"/>
      <c r="L375" s="260"/>
      <c r="M375" s="260"/>
    </row>
    <row r="376" spans="1:13" ht="21">
      <c r="A376" s="260"/>
      <c r="B376" s="260"/>
      <c r="C376" s="260"/>
      <c r="D376" s="260"/>
      <c r="E376" s="260"/>
      <c r="F376" s="260"/>
      <c r="G376" s="260"/>
      <c r="H376" s="260"/>
      <c r="I376" s="260"/>
      <c r="J376" s="260"/>
      <c r="K376" s="260"/>
      <c r="L376" s="260"/>
      <c r="M376" s="260"/>
    </row>
    <row r="377" spans="1:13" ht="21">
      <c r="A377" s="260"/>
      <c r="B377" s="260"/>
      <c r="C377" s="260"/>
      <c r="D377" s="260"/>
      <c r="E377" s="260"/>
      <c r="F377" s="260"/>
      <c r="G377" s="260"/>
      <c r="H377" s="260"/>
      <c r="I377" s="260"/>
      <c r="J377" s="260"/>
      <c r="K377" s="260"/>
      <c r="L377" s="260"/>
      <c r="M377" s="260"/>
    </row>
    <row r="378" spans="1:13" ht="21">
      <c r="A378" s="260"/>
      <c r="B378" s="260"/>
      <c r="C378" s="260"/>
      <c r="D378" s="260"/>
      <c r="E378" s="260"/>
      <c r="F378" s="260"/>
      <c r="G378" s="260"/>
      <c r="H378" s="260"/>
      <c r="I378" s="260"/>
      <c r="J378" s="260"/>
      <c r="K378" s="260"/>
      <c r="L378" s="260"/>
      <c r="M378" s="260"/>
    </row>
    <row r="379" spans="1:13" ht="21">
      <c r="A379" s="260"/>
      <c r="B379" s="260"/>
      <c r="C379" s="260"/>
      <c r="D379" s="260"/>
      <c r="E379" s="260"/>
      <c r="F379" s="260"/>
      <c r="G379" s="260"/>
      <c r="H379" s="260"/>
      <c r="I379" s="260"/>
      <c r="J379" s="260"/>
      <c r="K379" s="260"/>
      <c r="L379" s="260"/>
      <c r="M379" s="260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K2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7.00390625" style="315" bestFit="1" customWidth="1"/>
    <col min="2" max="11" width="10.421875" style="180" customWidth="1"/>
    <col min="12" max="16384" width="9.00390625" style="315" customWidth="1"/>
  </cols>
  <sheetData>
    <row r="1" ht="18">
      <c r="A1" s="288" t="s">
        <v>288</v>
      </c>
    </row>
    <row r="2" spans="1:11" ht="16.5">
      <c r="A2" s="297" t="s">
        <v>26</v>
      </c>
      <c r="B2" s="371" t="s">
        <v>1</v>
      </c>
      <c r="C2" s="371" t="s">
        <v>2</v>
      </c>
      <c r="D2" s="371" t="s">
        <v>113</v>
      </c>
      <c r="E2" s="371" t="s">
        <v>3</v>
      </c>
      <c r="F2" s="371" t="s">
        <v>106</v>
      </c>
      <c r="G2" s="371" t="s">
        <v>71</v>
      </c>
      <c r="H2" s="371" t="s">
        <v>4</v>
      </c>
      <c r="I2" s="371" t="s">
        <v>92</v>
      </c>
      <c r="J2" s="371" t="s">
        <v>94</v>
      </c>
      <c r="K2" s="371" t="s">
        <v>21</v>
      </c>
    </row>
    <row r="3" spans="1:11" ht="16.5">
      <c r="A3" s="301">
        <v>2011726001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16.5">
      <c r="A4" s="302" t="s">
        <v>248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16.5">
      <c r="A5" s="303" t="s">
        <v>210</v>
      </c>
      <c r="B5" s="157"/>
      <c r="C5" s="157"/>
      <c r="D5" s="157"/>
      <c r="E5" s="157">
        <v>2200</v>
      </c>
      <c r="F5" s="157">
        <v>5816</v>
      </c>
      <c r="G5" s="157">
        <v>32604.1</v>
      </c>
      <c r="H5" s="157"/>
      <c r="I5" s="157"/>
      <c r="J5" s="157"/>
      <c r="K5" s="157">
        <v>40620.1</v>
      </c>
    </row>
    <row r="6" spans="1:11" ht="16.5">
      <c r="A6" s="301">
        <v>2011726002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</row>
    <row r="7" spans="1:11" ht="16.5">
      <c r="A7" s="302" t="s">
        <v>257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</row>
    <row r="8" spans="1:11" ht="16.5">
      <c r="A8" s="303" t="s">
        <v>210</v>
      </c>
      <c r="B8" s="157"/>
      <c r="C8" s="157"/>
      <c r="D8" s="157"/>
      <c r="E8" s="157"/>
      <c r="F8" s="157"/>
      <c r="G8" s="157">
        <v>12260</v>
      </c>
      <c r="H8" s="157"/>
      <c r="I8" s="157"/>
      <c r="J8" s="157"/>
      <c r="K8" s="157">
        <v>12260</v>
      </c>
    </row>
    <row r="9" spans="1:11" ht="16.5">
      <c r="A9" s="301">
        <v>2011726005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</row>
    <row r="10" spans="1:11" ht="16.5">
      <c r="A10" s="302" t="s">
        <v>231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</row>
    <row r="11" spans="1:11" ht="16.5">
      <c r="A11" s="302" t="s">
        <v>210</v>
      </c>
      <c r="B11" s="156"/>
      <c r="C11" s="156"/>
      <c r="D11" s="156"/>
      <c r="E11" s="156"/>
      <c r="F11" s="156">
        <v>14002</v>
      </c>
      <c r="G11" s="156">
        <v>30996</v>
      </c>
      <c r="H11" s="156">
        <v>5759.35</v>
      </c>
      <c r="I11" s="156"/>
      <c r="J11" s="156"/>
      <c r="K11" s="156">
        <v>50757.35</v>
      </c>
    </row>
    <row r="12" spans="1:11" ht="16.5">
      <c r="A12" s="302" t="s">
        <v>206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</row>
    <row r="13" spans="1:11" ht="16.5">
      <c r="A13" s="303" t="s">
        <v>151</v>
      </c>
      <c r="B13" s="157"/>
      <c r="C13" s="157"/>
      <c r="D13" s="157"/>
      <c r="E13" s="157"/>
      <c r="F13" s="157"/>
      <c r="G13" s="157"/>
      <c r="H13" s="157"/>
      <c r="I13" s="157"/>
      <c r="J13" s="157">
        <v>6403678.77</v>
      </c>
      <c r="K13" s="157">
        <v>6403678.77</v>
      </c>
    </row>
    <row r="14" spans="1:11" ht="16.5">
      <c r="A14" s="301">
        <v>2011753015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</row>
    <row r="15" spans="1:11" ht="16.5">
      <c r="A15" s="302" t="s">
        <v>233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</row>
    <row r="16" spans="1:11" ht="16.5">
      <c r="A16" s="302" t="s">
        <v>210</v>
      </c>
      <c r="B16" s="156">
        <v>17056717.409999996</v>
      </c>
      <c r="C16" s="156">
        <v>2149362.26</v>
      </c>
      <c r="D16" s="156"/>
      <c r="E16" s="156">
        <v>311466.67</v>
      </c>
      <c r="F16" s="156"/>
      <c r="G16" s="156"/>
      <c r="H16" s="156"/>
      <c r="I16" s="156"/>
      <c r="J16" s="156"/>
      <c r="K16" s="156">
        <v>19517546.339999996</v>
      </c>
    </row>
    <row r="17" spans="1:11" ht="16.5">
      <c r="A17" s="302" t="s">
        <v>208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</row>
    <row r="18" spans="1:11" ht="16.5">
      <c r="A18" s="302" t="s">
        <v>210</v>
      </c>
      <c r="B18" s="156"/>
      <c r="C18" s="156"/>
      <c r="D18" s="156">
        <v>103575</v>
      </c>
      <c r="E18" s="156"/>
      <c r="F18" s="156">
        <v>2250</v>
      </c>
      <c r="G18" s="156"/>
      <c r="H18" s="156"/>
      <c r="I18" s="156"/>
      <c r="J18" s="156"/>
      <c r="K18" s="156">
        <v>105825</v>
      </c>
    </row>
    <row r="19" spans="1:11" ht="16.5">
      <c r="A19" s="302" t="s">
        <v>219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</row>
    <row r="20" spans="1:11" ht="16.5">
      <c r="A20" s="302" t="s">
        <v>218</v>
      </c>
      <c r="B20" s="156"/>
      <c r="C20" s="156"/>
      <c r="D20" s="156"/>
      <c r="E20" s="156"/>
      <c r="F20" s="156"/>
      <c r="G20" s="156"/>
      <c r="H20" s="156"/>
      <c r="I20" s="156">
        <v>59819700</v>
      </c>
      <c r="J20" s="156"/>
      <c r="K20" s="156">
        <v>59819700</v>
      </c>
    </row>
    <row r="21" spans="1:11" ht="16.5">
      <c r="A21" s="302" t="s">
        <v>220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</row>
    <row r="22" spans="1:11" ht="16.5">
      <c r="A22" s="303" t="s">
        <v>221</v>
      </c>
      <c r="B22" s="157"/>
      <c r="C22" s="157"/>
      <c r="D22" s="157"/>
      <c r="E22" s="157"/>
      <c r="F22" s="157"/>
      <c r="G22" s="157"/>
      <c r="H22" s="157"/>
      <c r="I22" s="157">
        <v>1321500</v>
      </c>
      <c r="J22" s="157"/>
      <c r="K22" s="157">
        <v>1321500</v>
      </c>
    </row>
    <row r="23" spans="1:11" ht="16.5">
      <c r="A23" s="304" t="s">
        <v>21</v>
      </c>
      <c r="B23" s="268">
        <v>17056717.409999996</v>
      </c>
      <c r="C23" s="268">
        <v>2149362.26</v>
      </c>
      <c r="D23" s="268">
        <v>103575</v>
      </c>
      <c r="E23" s="268">
        <v>313666.67</v>
      </c>
      <c r="F23" s="268">
        <v>22068</v>
      </c>
      <c r="G23" s="268">
        <v>75860.1</v>
      </c>
      <c r="H23" s="268">
        <v>5759.35</v>
      </c>
      <c r="I23" s="268">
        <v>61141200</v>
      </c>
      <c r="J23" s="268">
        <v>6403678.77</v>
      </c>
      <c r="K23" s="268">
        <v>87271887.56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ocnubu044</dc:creator>
  <cp:keywords/>
  <dc:description/>
  <cp:lastModifiedBy>sineenuch</cp:lastModifiedBy>
  <cp:lastPrinted>2016-11-03T02:23:31Z</cp:lastPrinted>
  <dcterms:created xsi:type="dcterms:W3CDTF">2012-04-11T07:38:30Z</dcterms:created>
  <dcterms:modified xsi:type="dcterms:W3CDTF">2016-11-03T02:28:50Z</dcterms:modified>
  <cp:category/>
  <cp:version/>
  <cp:contentType/>
  <cp:contentStatus/>
</cp:coreProperties>
</file>